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_PRZ_\Wykłady\Wx7_metoda_warunkowa\"/>
    </mc:Choice>
  </mc:AlternateContent>
  <xr:revisionPtr revIDLastSave="0" documentId="13_ncr:1_{ED12F9C5-3A4B-41CD-87EA-41F994C898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Dane + rozwiązanie" sheetId="1" r:id="rId1"/>
    <sheet name="Zastost. prawa prop. kow,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C60" i="2" a="1"/>
  <c r="B60" i="2" a="1"/>
  <c r="J28" i="1"/>
  <c r="J31" i="1"/>
  <c r="J30" i="1"/>
  <c r="J29" i="1"/>
  <c r="J46" i="1" a="1"/>
  <c r="J46" i="1" s="1"/>
  <c r="M52" i="1" l="1"/>
  <c r="M51" i="1"/>
  <c r="M50" i="1"/>
  <c r="M49" i="1"/>
  <c r="M48" i="1"/>
  <c r="M47" i="1"/>
  <c r="M46" i="1"/>
  <c r="L52" i="1"/>
  <c r="L51" i="1"/>
  <c r="L50" i="1"/>
  <c r="L49" i="1"/>
  <c r="L48" i="1"/>
  <c r="L47" i="1"/>
  <c r="L46" i="1"/>
  <c r="K52" i="1"/>
  <c r="K51" i="1"/>
  <c r="K50" i="1"/>
  <c r="K49" i="1"/>
  <c r="K48" i="1"/>
  <c r="K47" i="1"/>
  <c r="K46" i="1"/>
  <c r="J52" i="1"/>
  <c r="J51" i="1"/>
  <c r="J50" i="1"/>
  <c r="J49" i="1"/>
  <c r="J48" i="1"/>
  <c r="J47" i="1"/>
  <c r="H39" i="1"/>
  <c r="G38" i="1"/>
  <c r="F37" i="1"/>
  <c r="E36" i="1"/>
  <c r="D35" i="1"/>
  <c r="C34" i="1"/>
  <c r="B33" i="1"/>
  <c r="C16" i="1"/>
  <c r="B46" i="1" l="1" a="1"/>
  <c r="D46" i="1" l="1"/>
  <c r="H46" i="1"/>
  <c r="E47" i="1"/>
  <c r="B48" i="1"/>
  <c r="F48" i="1"/>
  <c r="C49" i="1"/>
  <c r="G49" i="1"/>
  <c r="D50" i="1"/>
  <c r="H50" i="1"/>
  <c r="E51" i="1"/>
  <c r="B52" i="1"/>
  <c r="F52" i="1"/>
  <c r="E46" i="1"/>
  <c r="B47" i="1"/>
  <c r="F47" i="1"/>
  <c r="C48" i="1"/>
  <c r="G48" i="1"/>
  <c r="D49" i="1"/>
  <c r="H49" i="1"/>
  <c r="E50" i="1"/>
  <c r="B51" i="1"/>
  <c r="F51" i="1"/>
  <c r="C52" i="1"/>
  <c r="G52" i="1"/>
  <c r="B46" i="1"/>
  <c r="F46" i="1"/>
  <c r="C47" i="1"/>
  <c r="G47" i="1"/>
  <c r="D48" i="1"/>
  <c r="H48" i="1"/>
  <c r="E49" i="1"/>
  <c r="B50" i="1"/>
  <c r="F50" i="1"/>
  <c r="C51" i="1"/>
  <c r="G51" i="1"/>
  <c r="D52" i="1"/>
  <c r="H52" i="1"/>
  <c r="C46" i="1"/>
  <c r="G46" i="1"/>
  <c r="D47" i="1"/>
  <c r="H47" i="1"/>
  <c r="E48" i="1"/>
  <c r="F49" i="1"/>
  <c r="H51" i="1"/>
  <c r="C50" i="1"/>
  <c r="E52" i="1"/>
  <c r="G50" i="1"/>
  <c r="B49" i="1"/>
  <c r="D51" i="1"/>
  <c r="G130" i="1" l="1" a="1"/>
  <c r="B55" i="1" a="1"/>
  <c r="I130" i="1" l="1"/>
  <c r="M130" i="1"/>
  <c r="J131" i="1"/>
  <c r="G132" i="1"/>
  <c r="K132" i="1"/>
  <c r="H133" i="1"/>
  <c r="L133" i="1"/>
  <c r="H130" i="1"/>
  <c r="L130" i="1"/>
  <c r="I131" i="1"/>
  <c r="M131" i="1"/>
  <c r="J132" i="1"/>
  <c r="G133" i="1"/>
  <c r="K133" i="1"/>
  <c r="J130" i="1"/>
  <c r="G131" i="1"/>
  <c r="K131" i="1"/>
  <c r="H132" i="1"/>
  <c r="L132" i="1"/>
  <c r="I133" i="1"/>
  <c r="M133" i="1"/>
  <c r="G130" i="1"/>
  <c r="K130" i="1"/>
  <c r="H131" i="1"/>
  <c r="L131" i="1"/>
  <c r="I132" i="1"/>
  <c r="M132" i="1"/>
  <c r="J133" i="1"/>
  <c r="B55" i="1"/>
  <c r="C60" i="1"/>
  <c r="C56" i="1"/>
  <c r="E59" i="1"/>
  <c r="E55" i="1"/>
  <c r="D58" i="1"/>
  <c r="B61" i="1"/>
  <c r="B57" i="1"/>
  <c r="C59" i="1"/>
  <c r="C55" i="1"/>
  <c r="E58" i="1"/>
  <c r="D61" i="1"/>
  <c r="D57" i="1"/>
  <c r="B60" i="1"/>
  <c r="B56" i="1"/>
  <c r="C58" i="1"/>
  <c r="E61" i="1"/>
  <c r="E57" i="1"/>
  <c r="D60" i="1"/>
  <c r="D56" i="1"/>
  <c r="B59" i="1"/>
  <c r="C61" i="1"/>
  <c r="C57" i="1"/>
  <c r="E60" i="1"/>
  <c r="E56" i="1"/>
  <c r="D59" i="1"/>
  <c r="D55" i="1"/>
  <c r="B58" i="1"/>
  <c r="B64" i="1" l="1" a="1"/>
  <c r="B64" i="1" s="1"/>
  <c r="C64" i="1" l="1"/>
  <c r="C65" i="1"/>
  <c r="C66" i="1"/>
  <c r="C67" i="1"/>
  <c r="D64" i="1"/>
  <c r="D65" i="1"/>
  <c r="D66" i="1"/>
  <c r="D67" i="1"/>
  <c r="E64" i="1"/>
  <c r="E65" i="1"/>
  <c r="E66" i="1"/>
  <c r="E67" i="1"/>
  <c r="B65" i="1"/>
  <c r="B66" i="1"/>
  <c r="B67" i="1"/>
  <c r="B70" i="1" l="1" a="1"/>
  <c r="E73" i="1" s="1"/>
  <c r="C73" i="1" l="1"/>
  <c r="E72" i="1"/>
  <c r="B70" i="1"/>
  <c r="B71" i="1"/>
  <c r="E70" i="1"/>
  <c r="C71" i="1"/>
  <c r="D73" i="1"/>
  <c r="D70" i="1"/>
  <c r="B72" i="1"/>
  <c r="E71" i="1"/>
  <c r="D71" i="1"/>
  <c r="D72" i="1"/>
  <c r="C70" i="1"/>
  <c r="B73" i="1"/>
  <c r="C72" i="1"/>
  <c r="G70" i="1" a="1"/>
  <c r="B130" i="1" l="1" a="1"/>
  <c r="G70" i="1"/>
  <c r="G71" i="1"/>
  <c r="G72" i="1"/>
  <c r="G73" i="1"/>
  <c r="B130" i="1" l="1"/>
  <c r="D130" i="1"/>
  <c r="B131" i="1"/>
  <c r="C130" i="1"/>
  <c r="E130" i="1"/>
  <c r="E134" i="1"/>
  <c r="D136" i="1"/>
  <c r="D132" i="1"/>
  <c r="C134" i="1"/>
  <c r="B136" i="1"/>
  <c r="B132" i="1"/>
  <c r="E133" i="1"/>
  <c r="D135" i="1"/>
  <c r="D131" i="1"/>
  <c r="C133" i="1"/>
  <c r="B135" i="1"/>
  <c r="E136" i="1"/>
  <c r="E132" i="1"/>
  <c r="D134" i="1"/>
  <c r="C136" i="1"/>
  <c r="C132" i="1"/>
  <c r="B134" i="1"/>
  <c r="D133" i="1"/>
  <c r="C135" i="1"/>
  <c r="E135" i="1"/>
  <c r="C131" i="1"/>
  <c r="E131" i="1"/>
  <c r="B133" i="1"/>
  <c r="B90" i="1" a="1"/>
  <c r="I70" i="1" a="1"/>
  <c r="I70" i="1" s="1"/>
  <c r="B140" i="1" l="1" a="1"/>
  <c r="E90" i="1"/>
  <c r="B90" i="1"/>
  <c r="C90" i="1"/>
  <c r="D90" i="1"/>
  <c r="I76" i="1"/>
  <c r="I75" i="1"/>
  <c r="I71" i="1"/>
  <c r="B97" i="1" s="1"/>
  <c r="H110" i="1" s="1"/>
  <c r="I72" i="1"/>
  <c r="I73" i="1"/>
  <c r="B99" i="1" s="1"/>
  <c r="I74" i="1"/>
  <c r="B96" i="1"/>
  <c r="H109" i="1" s="1"/>
  <c r="B102" i="1"/>
  <c r="B100" i="1"/>
  <c r="B101" i="1"/>
  <c r="H111" i="1" s="1"/>
  <c r="B82" i="1" l="1" a="1"/>
  <c r="B140" i="1"/>
  <c r="F140" i="1"/>
  <c r="C141" i="1"/>
  <c r="G141" i="1"/>
  <c r="D142" i="1"/>
  <c r="H142" i="1"/>
  <c r="E143" i="1"/>
  <c r="B144" i="1"/>
  <c r="F144" i="1"/>
  <c r="C145" i="1"/>
  <c r="G145" i="1"/>
  <c r="D146" i="1"/>
  <c r="H146" i="1"/>
  <c r="E140" i="1"/>
  <c r="B141" i="1"/>
  <c r="F141" i="1"/>
  <c r="C142" i="1"/>
  <c r="G142" i="1"/>
  <c r="D143" i="1"/>
  <c r="H143" i="1"/>
  <c r="E144" i="1"/>
  <c r="B145" i="1"/>
  <c r="F145" i="1"/>
  <c r="C146" i="1"/>
  <c r="G146" i="1"/>
  <c r="C140" i="1"/>
  <c r="G140" i="1"/>
  <c r="D141" i="1"/>
  <c r="H141" i="1"/>
  <c r="E142" i="1"/>
  <c r="B143" i="1"/>
  <c r="F143" i="1"/>
  <c r="C144" i="1"/>
  <c r="G144" i="1"/>
  <c r="D145" i="1"/>
  <c r="H145" i="1"/>
  <c r="E146" i="1"/>
  <c r="D140" i="1"/>
  <c r="H140" i="1"/>
  <c r="E141" i="1"/>
  <c r="B142" i="1"/>
  <c r="F142" i="1"/>
  <c r="C143" i="1"/>
  <c r="G143" i="1"/>
  <c r="D144" i="1"/>
  <c r="H144" i="1"/>
  <c r="E145" i="1"/>
  <c r="B146" i="1"/>
  <c r="F146" i="1"/>
  <c r="D92" i="1" a="1"/>
  <c r="D92" i="1" s="1"/>
  <c r="F99" i="1"/>
  <c r="B82" i="1"/>
  <c r="F82" i="1"/>
  <c r="C82" i="1"/>
  <c r="G82" i="1"/>
  <c r="D82" i="1"/>
  <c r="H82" i="1"/>
  <c r="E82" i="1"/>
  <c r="B98" i="1"/>
  <c r="F96" i="1" s="1"/>
  <c r="F98" i="1"/>
  <c r="F97" i="1" l="1"/>
  <c r="B149" i="1" a="1"/>
  <c r="B85" i="1" a="1"/>
  <c r="B149" i="1" l="1"/>
  <c r="C155" i="1"/>
  <c r="H152" i="1"/>
  <c r="F150" i="1"/>
  <c r="B155" i="1"/>
  <c r="G152" i="1"/>
  <c r="E150" i="1"/>
  <c r="H154" i="1"/>
  <c r="F152" i="1"/>
  <c r="D150" i="1"/>
  <c r="G154" i="1"/>
  <c r="E152" i="1"/>
  <c r="C150" i="1"/>
  <c r="F154" i="1"/>
  <c r="D152" i="1"/>
  <c r="B150" i="1"/>
  <c r="E154" i="1"/>
  <c r="C152" i="1"/>
  <c r="H149" i="1"/>
  <c r="D154" i="1"/>
  <c r="B152" i="1"/>
  <c r="G149" i="1"/>
  <c r="C154" i="1"/>
  <c r="H151" i="1"/>
  <c r="F149" i="1"/>
  <c r="C149" i="1"/>
  <c r="B154" i="1"/>
  <c r="G151" i="1"/>
  <c r="E149" i="1"/>
  <c r="H153" i="1"/>
  <c r="F151" i="1"/>
  <c r="D149" i="1"/>
  <c r="G153" i="1"/>
  <c r="E151" i="1"/>
  <c r="H155" i="1"/>
  <c r="F153" i="1"/>
  <c r="D151" i="1"/>
  <c r="C151" i="1"/>
  <c r="E155" i="1"/>
  <c r="B153" i="1"/>
  <c r="F155" i="1"/>
  <c r="C153" i="1"/>
  <c r="G150" i="1"/>
  <c r="G155" i="1"/>
  <c r="D153" i="1"/>
  <c r="H150" i="1"/>
  <c r="E153" i="1"/>
  <c r="B151" i="1"/>
  <c r="D155" i="1"/>
  <c r="B85" i="1"/>
  <c r="E85" i="1"/>
  <c r="C85" i="1"/>
  <c r="H85" i="1"/>
  <c r="F85" i="1"/>
  <c r="D85" i="1"/>
  <c r="G85" i="1"/>
  <c r="D87" i="1" l="1" a="1"/>
  <c r="D87" i="1" s="1"/>
  <c r="C122" i="1" s="1"/>
  <c r="B159" i="1" l="1" a="1"/>
  <c r="C123" i="1"/>
  <c r="B159" i="1" l="1"/>
  <c r="E159" i="1"/>
  <c r="G161" i="1"/>
  <c r="B160" i="1"/>
  <c r="D162" i="1"/>
  <c r="F160" i="1"/>
  <c r="C161" i="1"/>
  <c r="G165" i="1"/>
  <c r="E163" i="1"/>
  <c r="E164" i="1"/>
  <c r="C162" i="1"/>
  <c r="H159" i="1"/>
  <c r="D164" i="1"/>
  <c r="B162" i="1"/>
  <c r="B24" i="2" s="1" a="1"/>
  <c r="G159" i="1"/>
  <c r="G164" i="1"/>
  <c r="C174" i="1" s="1"/>
  <c r="E162" i="1"/>
  <c r="C160" i="1"/>
  <c r="C170" i="1" s="1"/>
  <c r="C165" i="1"/>
  <c r="H162" i="1"/>
  <c r="H163" i="1"/>
  <c r="F161" i="1"/>
  <c r="D159" i="1"/>
  <c r="G163" i="1"/>
  <c r="E161" i="1"/>
  <c r="C159" i="1"/>
  <c r="C164" i="1"/>
  <c r="H161" i="1"/>
  <c r="F159" i="1"/>
  <c r="F164" i="1"/>
  <c r="F165" i="1"/>
  <c r="D163" i="1"/>
  <c r="B161" i="1"/>
  <c r="E165" i="1"/>
  <c r="C163" i="1"/>
  <c r="H160" i="1"/>
  <c r="H165" i="1"/>
  <c r="C175" i="1" s="1"/>
  <c r="F163" i="1"/>
  <c r="C173" i="1" s="1"/>
  <c r="D161" i="1"/>
  <c r="C171" i="1" s="1"/>
  <c r="B164" i="1"/>
  <c r="H164" i="1"/>
  <c r="B163" i="1"/>
  <c r="B165" i="1"/>
  <c r="F162" i="1"/>
  <c r="G160" i="1"/>
  <c r="G162" i="1"/>
  <c r="D160" i="1"/>
  <c r="E160" i="1"/>
  <c r="D165" i="1"/>
  <c r="C24" i="2" l="1"/>
  <c r="B24" i="2"/>
  <c r="C25" i="2"/>
  <c r="B25" i="2"/>
  <c r="D22" i="2" a="1"/>
  <c r="C172" i="1"/>
  <c r="D24" i="2" a="1"/>
  <c r="B22" i="2" a="1"/>
  <c r="C169" i="1"/>
  <c r="D189" i="1" a="1"/>
  <c r="D25" i="2" l="1"/>
  <c r="E25" i="2"/>
  <c r="D24" i="2"/>
  <c r="E24" i="2"/>
  <c r="B22" i="2"/>
  <c r="C23" i="2"/>
  <c r="B23" i="2"/>
  <c r="C22" i="2"/>
  <c r="D23" i="2"/>
  <c r="E22" i="2"/>
  <c r="D22" i="2"/>
  <c r="E23" i="2"/>
  <c r="J189" i="1"/>
  <c r="F190" i="1"/>
  <c r="G190" i="1"/>
  <c r="H190" i="1"/>
  <c r="J190" i="1"/>
  <c r="D190" i="1"/>
  <c r="E190" i="1"/>
  <c r="I190" i="1"/>
  <c r="D191" i="1"/>
  <c r="E191" i="1"/>
  <c r="F191" i="1"/>
  <c r="G191" i="1"/>
  <c r="F189" i="1"/>
  <c r="H191" i="1"/>
  <c r="G189" i="1"/>
  <c r="I191" i="1"/>
  <c r="H189" i="1"/>
  <c r="J191" i="1"/>
  <c r="I189" i="1"/>
  <c r="D189" i="1"/>
  <c r="E189" i="1"/>
  <c r="B28" i="2" l="1" a="1"/>
  <c r="D195" i="1" a="1"/>
  <c r="B28" i="2" l="1"/>
  <c r="B29" i="2"/>
  <c r="C29" i="2"/>
  <c r="E28" i="2"/>
  <c r="D29" i="2"/>
  <c r="E29" i="2"/>
  <c r="D28" i="2"/>
  <c r="C28" i="2"/>
  <c r="D195" i="1"/>
  <c r="E195" i="1"/>
  <c r="F195" i="1"/>
  <c r="C60" i="2" s="1"/>
  <c r="D196" i="1"/>
  <c r="E196" i="1"/>
  <c r="E200" i="1" s="1"/>
  <c r="F196" i="1"/>
  <c r="D197" i="1"/>
  <c r="B61" i="2" s="1"/>
  <c r="E197" i="1"/>
  <c r="F197" i="1"/>
  <c r="E199" i="1" l="1"/>
  <c r="B60" i="2"/>
  <c r="B64" i="2" s="1" a="1"/>
  <c r="E201" i="1"/>
  <c r="C61" i="2"/>
  <c r="B32" i="2" a="1"/>
  <c r="B64" i="2" l="1"/>
  <c r="C66" i="2" s="1" a="1"/>
  <c r="C66" i="2" s="1"/>
  <c r="C69" i="2" s="1"/>
  <c r="C64" i="2"/>
  <c r="B32" i="2"/>
  <c r="C37" i="2" s="1"/>
  <c r="C33" i="2"/>
  <c r="C38" i="2" s="1"/>
  <c r="B33" i="2"/>
  <c r="C32" i="2"/>
</calcChain>
</file>

<file path=xl/sharedStrings.xml><?xml version="1.0" encoding="utf-8"?>
<sst xmlns="http://schemas.openxmlformats.org/spreadsheetml/2006/main" count="168" uniqueCount="135">
  <si>
    <t>Dane:</t>
  </si>
  <si>
    <t>ZA=</t>
  </si>
  <si>
    <t>ZB=</t>
  </si>
  <si>
    <t>n stan.</t>
  </si>
  <si>
    <t xml:space="preserve">h2 = </t>
  </si>
  <si>
    <t>h1 =</t>
  </si>
  <si>
    <t xml:space="preserve">h3 = </t>
  </si>
  <si>
    <t xml:space="preserve">h4 = </t>
  </si>
  <si>
    <t xml:space="preserve">h5 = </t>
  </si>
  <si>
    <t xml:space="preserve">h6 = </t>
  </si>
  <si>
    <t xml:space="preserve">h7 = </t>
  </si>
  <si>
    <t xml:space="preserve">n = </t>
  </si>
  <si>
    <t xml:space="preserve">u = </t>
  </si>
  <si>
    <t>n-u=</t>
  </si>
  <si>
    <t>A</t>
  </si>
  <si>
    <t>w1</t>
  </si>
  <si>
    <t>w2</t>
  </si>
  <si>
    <t>w3</t>
  </si>
  <si>
    <t>w4</t>
  </si>
  <si>
    <t>v1</t>
  </si>
  <si>
    <t>v2</t>
  </si>
  <si>
    <t>v3</t>
  </si>
  <si>
    <t>v4</t>
  </si>
  <si>
    <t>v5</t>
  </si>
  <si>
    <t>v6</t>
  </si>
  <si>
    <t>v7</t>
  </si>
  <si>
    <t>L [mm]</t>
  </si>
  <si>
    <t>P</t>
  </si>
  <si>
    <r>
      <t>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</si>
  <si>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r>
      <t>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</si>
  <si>
    <r>
      <rPr>
        <b/>
        <sz val="11"/>
        <color theme="1"/>
        <rFont val="Calibri"/>
        <family val="2"/>
        <charset val="238"/>
        <scheme val="minor"/>
      </rPr>
      <t>A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</si>
  <si>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ok</t>
  </si>
  <si>
    <t>h wyr = h pom + v</t>
  </si>
  <si>
    <t>x = v [mm]</t>
  </si>
  <si>
    <t>Kontrola obliczeń:</t>
  </si>
  <si>
    <r>
      <rPr>
        <b/>
        <sz val="11"/>
        <color rgb="FF000000"/>
        <rFont val="Calibri"/>
        <family val="2"/>
        <charset val="238"/>
        <scheme val="minor"/>
      </rPr>
      <t>v</t>
    </r>
    <r>
      <rPr>
        <vertAlign val="superscript"/>
        <sz val="11"/>
        <color rgb="FF000000"/>
        <rFont val="Calibri"/>
        <family val="2"/>
        <charset val="238"/>
        <scheme val="minor"/>
      </rPr>
      <t>T</t>
    </r>
  </si>
  <si>
    <r>
      <rPr>
        <b/>
        <sz val="11"/>
        <color rgb="FF000000"/>
        <rFont val="Calibri"/>
        <family val="2"/>
        <charset val="238"/>
        <scheme val="minor"/>
      </rPr>
      <t>v</t>
    </r>
    <r>
      <rPr>
        <vertAlign val="superscript"/>
        <sz val="11"/>
        <color rgb="FF000000"/>
        <rFont val="Calibri"/>
        <family val="2"/>
        <charset val="238"/>
        <scheme val="minor"/>
      </rPr>
      <t>T</t>
    </r>
    <r>
      <rPr>
        <b/>
        <sz val="11"/>
        <color rgb="FF000000"/>
        <rFont val="Calibri"/>
        <family val="2"/>
        <charset val="238"/>
        <scheme val="minor"/>
      </rPr>
      <t>P</t>
    </r>
  </si>
  <si>
    <r>
      <rPr>
        <b/>
        <sz val="11"/>
        <color rgb="FF000000"/>
        <rFont val="Calibri"/>
        <family val="2"/>
        <charset val="238"/>
        <scheme val="minor"/>
      </rPr>
      <t>v</t>
    </r>
    <r>
      <rPr>
        <vertAlign val="superscript"/>
        <sz val="11"/>
        <color rgb="FF000000"/>
        <rFont val="Calibri"/>
        <family val="2"/>
        <charset val="238"/>
        <scheme val="minor"/>
      </rPr>
      <t>T</t>
    </r>
    <r>
      <rPr>
        <b/>
        <sz val="11"/>
        <color rgb="FF000000"/>
        <rFont val="Calibri"/>
        <family val="2"/>
        <charset val="238"/>
        <scheme val="minor"/>
      </rPr>
      <t>Pv =</t>
    </r>
  </si>
  <si>
    <r>
      <t>((A-P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L)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</si>
  <si>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r>
      <t>((A-P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L)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L=</t>
    </r>
  </si>
  <si>
    <t>Kontrola  wyrównanych przewyższeń (układu równań)</t>
  </si>
  <si>
    <t>Wariancja resztowa: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</si>
  <si>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</si>
  <si>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0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=</t>
    </r>
  </si>
  <si>
    <t>[mm]</t>
  </si>
  <si>
    <t>Macierz kowariancji dla obserwacji:</t>
  </si>
  <si>
    <r>
      <t>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</si>
  <si>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r>
      <t>(AP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</si>
  <si>
    <r>
      <t>(AP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L</t>
    </r>
  </si>
  <si>
    <r>
      <t>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(AP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</si>
  <si>
    <r>
      <t>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</si>
  <si>
    <r>
      <t>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(AP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</si>
  <si>
    <r>
      <t>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-P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(AP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AP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</si>
  <si>
    <r>
      <t>Cov(h</t>
    </r>
    <r>
      <rPr>
        <b/>
        <vertAlign val="superscript"/>
        <sz val="11"/>
        <color theme="1"/>
        <rFont val="Calibri"/>
        <family val="2"/>
        <charset val="238"/>
        <scheme val="minor"/>
      </rPr>
      <t>wyrownane</t>
    </r>
    <r>
      <rPr>
        <b/>
        <sz val="11"/>
        <color theme="1"/>
        <rFont val="Calibri"/>
        <family val="2"/>
        <charset val="238"/>
        <scheme val="minor"/>
      </rPr>
      <t xml:space="preserve">) = </t>
    </r>
  </si>
  <si>
    <r>
      <t>mh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</si>
  <si>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mh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</si>
  <si>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mh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= </t>
    </r>
  </si>
  <si>
    <r>
      <t>mh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</si>
  <si>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mh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</si>
  <si>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mh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</si>
  <si>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mh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</si>
  <si>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t>Macierz kowariancji dla wyrównych wysokości:</t>
  </si>
  <si>
    <r>
      <t>Odchylenia standardowe wyrównanych przewyższeń h</t>
    </r>
    <r>
      <rPr>
        <b/>
        <vertAlign val="subscript"/>
        <sz val="11"/>
        <color rgb="FFFF0000"/>
        <rFont val="Calibri"/>
        <family val="2"/>
        <charset val="238"/>
        <scheme val="minor"/>
      </rPr>
      <t>i</t>
    </r>
  </si>
  <si>
    <t>Wyrównane wysokości:</t>
  </si>
  <si>
    <t>Wyrównane przewyższenia:</t>
  </si>
  <si>
    <t>np.</t>
  </si>
  <si>
    <r>
      <t>Z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  <r>
      <rPr>
        <b/>
        <vertAlign val="superscript"/>
        <sz val="11"/>
        <color theme="1"/>
        <rFont val="Calibri"/>
        <family val="2"/>
        <charset val="238"/>
        <scheme val="minor"/>
      </rPr>
      <t>wyr</t>
    </r>
    <r>
      <rPr>
        <b/>
        <sz val="11"/>
        <color theme="1"/>
        <rFont val="Calibri"/>
        <family val="2"/>
        <charset val="238"/>
        <scheme val="minor"/>
      </rPr>
      <t>=</t>
    </r>
  </si>
  <si>
    <r>
      <t>h1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</si>
  <si>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h2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</si>
  <si>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h3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</si>
  <si>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h4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</si>
  <si>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h5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</si>
  <si>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 xml:space="preserve">h6 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= </t>
    </r>
  </si>
  <si>
    <r>
      <t xml:space="preserve">h7 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= </t>
    </r>
  </si>
  <si>
    <r>
      <t>Z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vertAlign val="superscript"/>
        <sz val="11"/>
        <color theme="1"/>
        <rFont val="Calibri"/>
        <family val="2"/>
        <charset val="238"/>
        <scheme val="minor"/>
      </rPr>
      <t>wyr</t>
    </r>
    <r>
      <rPr>
        <b/>
        <sz val="11"/>
        <color theme="1"/>
        <rFont val="Calibri"/>
        <family val="2"/>
        <charset val="238"/>
        <scheme val="minor"/>
      </rPr>
      <t>=</t>
    </r>
  </si>
  <si>
    <r>
      <t>Z</t>
    </r>
    <r>
      <rPr>
        <b/>
        <vertAlign val="subscript"/>
        <sz val="11"/>
        <color theme="1"/>
        <rFont val="Calibri"/>
        <family val="2"/>
        <charset val="238"/>
        <scheme val="minor"/>
      </rPr>
      <t>3</t>
    </r>
    <r>
      <rPr>
        <b/>
        <vertAlign val="superscript"/>
        <sz val="11"/>
        <color theme="1"/>
        <rFont val="Calibri"/>
        <family val="2"/>
        <charset val="238"/>
        <scheme val="minor"/>
      </rPr>
      <t>wyr</t>
    </r>
    <r>
      <rPr>
        <b/>
        <sz val="11"/>
        <color theme="1"/>
        <rFont val="Calibri"/>
        <family val="2"/>
        <charset val="238"/>
        <scheme val="minor"/>
      </rPr>
      <t>=</t>
    </r>
  </si>
  <si>
    <t>stąd</t>
  </si>
  <si>
    <t>F</t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</si>
  <si>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Z1</t>
    </r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</si>
  <si>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Z2</t>
    </r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</si>
  <si>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Z3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</si>
  <si>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</si>
  <si>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</si>
  <si>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</si>
  <si>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</si>
  <si>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</si>
  <si>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</si>
  <si>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7</t>
    </r>
  </si>
  <si>
    <r>
      <t>F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Cov(h</t>
    </r>
    <r>
      <rPr>
        <b/>
        <vertAlign val="superscript"/>
        <sz val="11"/>
        <color theme="1"/>
        <rFont val="Calibri"/>
        <family val="2"/>
        <charset val="238"/>
        <scheme val="minor"/>
      </rPr>
      <t>wyr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</si>
  <si>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mZ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</si>
  <si>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mZ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</si>
  <si>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mZ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= </t>
    </r>
  </si>
  <si>
    <t>Niewiadomymi są poprawki do obserwacji</t>
  </si>
  <si>
    <t>Zadanie 1:</t>
  </si>
  <si>
    <t>f1 = h1 + h2 + h5 -h4</t>
  </si>
  <si>
    <r>
      <t xml:space="preserve">Na podstawie </t>
    </r>
    <r>
      <rPr>
        <b/>
        <sz val="12"/>
        <color theme="1"/>
        <rFont val="Calibri"/>
        <family val="2"/>
        <charset val="238"/>
        <scheme val="minor"/>
      </rPr>
      <t>wyrównanych</t>
    </r>
    <r>
      <rPr>
        <sz val="12"/>
        <color theme="1"/>
        <rFont val="Calibri"/>
        <family val="2"/>
        <charset val="238"/>
        <scheme val="minor"/>
      </rPr>
      <t xml:space="preserve"> przewyższeń wyznaczyć odchylenia standardowe funkcji f1 i f2</t>
    </r>
  </si>
  <si>
    <t xml:space="preserve">f2 = h1 + h2 + h5 </t>
  </si>
  <si>
    <r>
      <rPr>
        <b/>
        <sz val="12"/>
        <color theme="1"/>
        <rFont val="Calibri"/>
        <family val="2"/>
        <charset val="238"/>
        <scheme val="minor"/>
      </rPr>
      <t>Uwaga</t>
    </r>
    <r>
      <rPr>
        <sz val="12"/>
        <color theme="1"/>
        <rFont val="Calibri"/>
        <family val="2"/>
        <charset val="238"/>
        <scheme val="minor"/>
      </rPr>
      <t>, nie można korzystać z prawa narastania błędów dla zmiennych niezależnych !</t>
    </r>
  </si>
  <si>
    <t>Korzystamy z prawa propagacji kowariancji</t>
  </si>
  <si>
    <t>(bo wyrównane przewyższenia są zależne)</t>
  </si>
  <si>
    <t>h1</t>
  </si>
  <si>
    <t>h2</t>
  </si>
  <si>
    <t>h4</t>
  </si>
  <si>
    <t>h5</t>
  </si>
  <si>
    <r>
      <rPr>
        <b/>
        <sz val="12"/>
        <color theme="1"/>
        <rFont val="Calibri"/>
        <family val="2"/>
        <charset val="238"/>
        <scheme val="minor"/>
      </rPr>
      <t>F</t>
    </r>
    <r>
      <rPr>
        <sz val="12"/>
        <color theme="1"/>
        <rFont val="Calibri"/>
        <family val="2"/>
        <charset val="238"/>
        <scheme val="minor"/>
      </rPr>
      <t xml:space="preserve"> f1</t>
    </r>
  </si>
  <si>
    <r>
      <rPr>
        <b/>
        <sz val="12"/>
        <color theme="1"/>
        <rFont val="Calibri"/>
        <family val="2"/>
        <charset val="238"/>
        <scheme val="minor"/>
      </rPr>
      <t>F</t>
    </r>
    <r>
      <rPr>
        <sz val="12"/>
        <color theme="1"/>
        <rFont val="Calibri"/>
        <family val="2"/>
        <charset val="238"/>
        <scheme val="minor"/>
      </rPr>
      <t xml:space="preserve"> f2</t>
    </r>
  </si>
  <si>
    <t>h6</t>
  </si>
  <si>
    <t>h7</t>
  </si>
  <si>
    <r>
      <t>Cov(Z)=F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Cov(h</t>
    </r>
    <r>
      <rPr>
        <b/>
        <vertAlign val="superscript"/>
        <sz val="11"/>
        <color theme="1"/>
        <rFont val="Calibri"/>
        <family val="2"/>
        <charset val="238"/>
        <scheme val="minor"/>
      </rPr>
      <t>wyr</t>
    </r>
    <r>
      <rPr>
        <b/>
        <sz val="11"/>
        <color theme="1"/>
        <rFont val="Calibri"/>
        <family val="2"/>
        <charset val="238"/>
        <scheme val="minor"/>
      </rPr>
      <t>)F</t>
    </r>
  </si>
  <si>
    <t>h3</t>
  </si>
  <si>
    <r>
      <rPr>
        <b/>
        <sz val="12"/>
        <color theme="1"/>
        <rFont val="Calibri"/>
        <family val="2"/>
        <charset val="238"/>
        <scheme val="minor"/>
      </rPr>
      <t>F</t>
    </r>
    <r>
      <rPr>
        <vertAlign val="superscript"/>
        <sz val="12"/>
        <color theme="1"/>
        <rFont val="Calibri"/>
        <family val="2"/>
        <charset val="238"/>
        <scheme val="minor"/>
      </rPr>
      <t>T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Cov</t>
    </r>
  </si>
  <si>
    <r>
      <rPr>
        <b/>
        <sz val="12"/>
        <color theme="1"/>
        <rFont val="Calibri"/>
        <family val="2"/>
        <charset val="238"/>
        <scheme val="minor"/>
      </rPr>
      <t>Cov</t>
    </r>
    <r>
      <rPr>
        <sz val="12"/>
        <color theme="1"/>
        <rFont val="Calibri"/>
        <family val="2"/>
        <charset val="238"/>
        <scheme val="minor"/>
      </rPr>
      <t>(h1,h2,h4,h5)</t>
    </r>
  </si>
  <si>
    <t>na podstawie wcześniejszego arkusza</t>
  </si>
  <si>
    <r>
      <rPr>
        <b/>
        <sz val="12"/>
        <color theme="1"/>
        <rFont val="Calibri"/>
        <family val="2"/>
        <charset val="238"/>
        <scheme val="minor"/>
      </rPr>
      <t>Cov</t>
    </r>
    <r>
      <rPr>
        <sz val="12"/>
        <color theme="1"/>
        <rFont val="Calibri"/>
        <family val="2"/>
        <charset val="238"/>
        <scheme val="minor"/>
      </rPr>
      <t>(f1,f2)</t>
    </r>
  </si>
  <si>
    <t>stąd:</t>
  </si>
  <si>
    <r>
      <t>m</t>
    </r>
    <r>
      <rPr>
        <vertAlign val="subscript"/>
        <sz val="12"/>
        <color theme="1"/>
        <rFont val="Calibri"/>
        <family val="2"/>
        <charset val="238"/>
        <scheme val="minor"/>
      </rPr>
      <t>f1</t>
    </r>
    <r>
      <rPr>
        <sz val="12"/>
        <color theme="1"/>
        <rFont val="Calibri"/>
        <family val="2"/>
        <charset val="238"/>
        <scheme val="minor"/>
      </rPr>
      <t xml:space="preserve"> = </t>
    </r>
  </si>
  <si>
    <t xml:space="preserve">(ciąg zamknięty, suma wyrównanych przeyższeń wynosi zero, stąd bez wykonywania obliczeń można stwierdzić, że błąd tej funkcji musi wynosić 0) </t>
  </si>
  <si>
    <t>Zadanie 2:</t>
  </si>
  <si>
    <t>Wyznaczyć błąd funkcji f2 z zadania 1  dwoma innymi sposobami:</t>
  </si>
  <si>
    <t xml:space="preserve">Sposób 1: </t>
  </si>
  <si>
    <t>Zauważmy, że suma tych wyrównanych przewyższeń jest różnicą wysokości wyrównanych pomiędzy reperami 1 i 3.</t>
  </si>
  <si>
    <t>Stąd funkcję tę można zapisać następująco:</t>
  </si>
  <si>
    <t>f2 = Z3 -Z1</t>
  </si>
  <si>
    <t>Korzystamy z prawa propagacji kowariancji, tym razem wykorzystamy macierz kowariancji dla wyrównanych wysokości reperów</t>
  </si>
  <si>
    <t>Z1</t>
  </si>
  <si>
    <t>Z3</t>
  </si>
  <si>
    <t>Z2</t>
  </si>
  <si>
    <r>
      <rPr>
        <b/>
        <sz val="12"/>
        <color theme="1"/>
        <rFont val="Calibri"/>
        <family val="2"/>
        <charset val="238"/>
        <scheme val="minor"/>
      </rPr>
      <t>Cov</t>
    </r>
    <r>
      <rPr>
        <sz val="12"/>
        <color theme="1"/>
        <rFont val="Calibri"/>
        <family val="2"/>
        <charset val="238"/>
        <scheme val="minor"/>
      </rPr>
      <t>(Z1,Z3)</t>
    </r>
  </si>
  <si>
    <r>
      <rPr>
        <b/>
        <sz val="12"/>
        <color theme="1"/>
        <rFont val="Calibri"/>
        <family val="2"/>
        <charset val="238"/>
        <scheme val="minor"/>
      </rPr>
      <t>Cov</t>
    </r>
    <r>
      <rPr>
        <sz val="12"/>
        <color theme="1"/>
        <rFont val="Calibri"/>
        <family val="2"/>
        <charset val="238"/>
        <scheme val="minor"/>
      </rPr>
      <t>(f1,f2)=</t>
    </r>
    <r>
      <rPr>
        <b/>
        <sz val="12"/>
        <color theme="1"/>
        <rFont val="Calibri"/>
        <family val="2"/>
        <charset val="238"/>
        <scheme val="minor"/>
      </rPr>
      <t>F</t>
    </r>
    <r>
      <rPr>
        <b/>
        <vertAlign val="superscript"/>
        <sz val="12"/>
        <color theme="1"/>
        <rFont val="Calibri"/>
        <family val="2"/>
        <charset val="238"/>
        <scheme val="minor"/>
      </rPr>
      <t>T</t>
    </r>
    <r>
      <rPr>
        <b/>
        <sz val="12"/>
        <color theme="1"/>
        <rFont val="Calibri"/>
        <family val="2"/>
        <charset val="238"/>
        <scheme val="minor"/>
      </rPr>
      <t>Cov</t>
    </r>
    <r>
      <rPr>
        <sz val="12"/>
        <color theme="1"/>
        <rFont val="Calibri"/>
        <family val="2"/>
        <charset val="238"/>
        <scheme val="minor"/>
      </rPr>
      <t>(h1,h2,h4,h5)</t>
    </r>
    <r>
      <rPr>
        <b/>
        <sz val="12"/>
        <color theme="1"/>
        <rFont val="Calibri"/>
        <family val="2"/>
        <charset val="238"/>
        <scheme val="minor"/>
      </rPr>
      <t>F</t>
    </r>
  </si>
  <si>
    <r>
      <rPr>
        <b/>
        <sz val="12"/>
        <color theme="1"/>
        <rFont val="Calibri"/>
        <family val="2"/>
        <charset val="238"/>
        <scheme val="minor"/>
      </rPr>
      <t>m</t>
    </r>
    <r>
      <rPr>
        <vertAlign val="subscript"/>
        <sz val="12"/>
        <color theme="1"/>
        <rFont val="Calibri"/>
        <family val="2"/>
        <charset val="238"/>
        <scheme val="minor"/>
      </rPr>
      <t>f2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=</t>
    </r>
    <r>
      <rPr>
        <b/>
        <sz val="12"/>
        <color theme="1"/>
        <rFont val="Calibri"/>
        <family val="2"/>
        <charset val="238"/>
        <scheme val="minor"/>
      </rPr>
      <t>F</t>
    </r>
    <r>
      <rPr>
        <b/>
        <vertAlign val="superscript"/>
        <sz val="12"/>
        <color theme="1"/>
        <rFont val="Calibri"/>
        <family val="2"/>
        <charset val="238"/>
        <scheme val="minor"/>
      </rPr>
      <t>T</t>
    </r>
    <r>
      <rPr>
        <b/>
        <sz val="12"/>
        <color theme="1"/>
        <rFont val="Calibri"/>
        <family val="2"/>
        <charset val="238"/>
        <scheme val="minor"/>
      </rPr>
      <t>Cov</t>
    </r>
    <r>
      <rPr>
        <sz val="12"/>
        <color theme="1"/>
        <rFont val="Calibri"/>
        <family val="2"/>
        <charset val="238"/>
        <scheme val="minor"/>
      </rPr>
      <t>(Z1,Z3)</t>
    </r>
    <r>
      <rPr>
        <b/>
        <sz val="12"/>
        <color theme="1"/>
        <rFont val="Calibri"/>
        <family val="2"/>
        <charset val="238"/>
        <scheme val="minor"/>
      </rPr>
      <t>F</t>
    </r>
  </si>
  <si>
    <r>
      <t>m</t>
    </r>
    <r>
      <rPr>
        <vertAlign val="subscript"/>
        <sz val="12"/>
        <color theme="1"/>
        <rFont val="Calibri"/>
        <family val="2"/>
        <charset val="238"/>
        <scheme val="minor"/>
      </rPr>
      <t>f2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=</t>
    </r>
  </si>
  <si>
    <r>
      <t>m</t>
    </r>
    <r>
      <rPr>
        <b/>
        <vertAlign val="subscript"/>
        <sz val="12"/>
        <color theme="1"/>
        <rFont val="Calibri"/>
        <family val="2"/>
        <charset val="238"/>
        <scheme val="minor"/>
      </rPr>
      <t>f2</t>
    </r>
    <r>
      <rPr>
        <b/>
        <sz val="12"/>
        <color theme="1"/>
        <rFont val="Calibri"/>
        <family val="2"/>
        <charset val="238"/>
        <scheme val="minor"/>
      </rPr>
      <t xml:space="preserve"> =</t>
    </r>
  </si>
  <si>
    <t xml:space="preserve">Sposób 2: </t>
  </si>
  <si>
    <t>Zauważmy, że różnica wysokości wyrównanych pomiędzy reperami 1 i 3 jest to przewyższnie h4.</t>
  </si>
  <si>
    <t>Na podstawie macierzy kowariancji dla wyrównanych przewyżeń możemy zapisać wprost: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</si>
</sst>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"/>
    <numFmt numFmtId="167" formatCode="0.00000"/>
    <numFmt numFmtId="170" formatCode="0.000000"/>
    <numFmt numFmtId="172" formatCode="0.000E+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1" xfId="0" applyNumberFormat="1" applyBorder="1"/>
    <xf numFmtId="0" fontId="0" fillId="7" borderId="0" xfId="0" applyFill="1"/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2" fillId="7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/>
    <xf numFmtId="49" fontId="2" fillId="0" borderId="0" xfId="0" applyNumberFormat="1" applyFont="1" applyAlignment="1">
      <alignment horizontal="center"/>
    </xf>
    <xf numFmtId="167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7" fillId="0" borderId="0" xfId="0" applyFont="1" applyAlignment="1">
      <alignment horizontal="justify" vertical="center"/>
    </xf>
    <xf numFmtId="166" fontId="8" fillId="0" borderId="0" xfId="0" applyNumberFormat="1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7" borderId="0" xfId="0" applyFont="1" applyFill="1"/>
    <xf numFmtId="0" fontId="1" fillId="0" borderId="0" xfId="0" applyFont="1" applyAlignment="1">
      <alignment horizontal="left" vertical="center"/>
    </xf>
    <xf numFmtId="165" fontId="0" fillId="2" borderId="1" xfId="0" applyNumberFormat="1" applyFill="1" applyBorder="1"/>
    <xf numFmtId="0" fontId="4" fillId="7" borderId="0" xfId="0" applyFont="1" applyFill="1"/>
    <xf numFmtId="0" fontId="4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170" fontId="17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/>
    <xf numFmtId="165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/>
    <xf numFmtId="165" fontId="0" fillId="0" borderId="1" xfId="0" applyNumberFormat="1" applyFill="1" applyBorder="1"/>
    <xf numFmtId="165" fontId="17" fillId="4" borderId="1" xfId="0" applyNumberFormat="1" applyFont="1" applyFill="1" applyBorder="1" applyAlignment="1">
      <alignment horizontal="right"/>
    </xf>
    <xf numFmtId="172" fontId="17" fillId="0" borderId="1" xfId="0" applyNumberFormat="1" applyFont="1" applyBorder="1"/>
    <xf numFmtId="2" fontId="25" fillId="0" borderId="0" xfId="0" applyNumberFormat="1" applyFont="1" applyAlignment="1">
      <alignment horizontal="center"/>
    </xf>
    <xf numFmtId="0" fontId="22" fillId="0" borderId="0" xfId="0" applyFont="1"/>
    <xf numFmtId="165" fontId="17" fillId="0" borderId="1" xfId="0" applyNumberFormat="1" applyFont="1" applyBorder="1"/>
    <xf numFmtId="0" fontId="18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Border="1"/>
    <xf numFmtId="165" fontId="17" fillId="2" borderId="1" xfId="0" applyNumberFormat="1" applyFont="1" applyFill="1" applyBorder="1"/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2" fontId="18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0</xdr:row>
          <xdr:rowOff>47625</xdr:rowOff>
        </xdr:from>
        <xdr:to>
          <xdr:col>7</xdr:col>
          <xdr:colOff>342900</xdr:colOff>
          <xdr:row>15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19050</xdr:rowOff>
        </xdr:from>
        <xdr:to>
          <xdr:col>12</xdr:col>
          <xdr:colOff>419100</xdr:colOff>
          <xdr:row>24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118</xdr:row>
          <xdr:rowOff>0</xdr:rowOff>
        </xdr:from>
        <xdr:to>
          <xdr:col>4</xdr:col>
          <xdr:colOff>447675</xdr:colOff>
          <xdr:row>120</xdr:row>
          <xdr:rowOff>57150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124</xdr:row>
          <xdr:rowOff>142875</xdr:rowOff>
        </xdr:from>
        <xdr:to>
          <xdr:col>6</xdr:col>
          <xdr:colOff>457200</xdr:colOff>
          <xdr:row>126</xdr:row>
          <xdr:rowOff>171450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85725</xdr:rowOff>
        </xdr:from>
        <xdr:to>
          <xdr:col>3</xdr:col>
          <xdr:colOff>323850</xdr:colOff>
          <xdr:row>42</xdr:row>
          <xdr:rowOff>114300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190500</xdr:rowOff>
        </xdr:from>
        <xdr:to>
          <xdr:col>3</xdr:col>
          <xdr:colOff>542925</xdr:colOff>
          <xdr:row>115</xdr:row>
          <xdr:rowOff>142875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106</xdr:row>
          <xdr:rowOff>9525</xdr:rowOff>
        </xdr:from>
        <xdr:to>
          <xdr:col>5</xdr:col>
          <xdr:colOff>600075</xdr:colOff>
          <xdr:row>113</xdr:row>
          <xdr:rowOff>95250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178</xdr:row>
          <xdr:rowOff>57150</xdr:rowOff>
        </xdr:from>
        <xdr:to>
          <xdr:col>1</xdr:col>
          <xdr:colOff>561975</xdr:colOff>
          <xdr:row>181</xdr:row>
          <xdr:rowOff>123825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161925</xdr:rowOff>
    </xdr:from>
    <xdr:to>
      <xdr:col>18</xdr:col>
      <xdr:colOff>86633</xdr:colOff>
      <xdr:row>27</xdr:row>
      <xdr:rowOff>134110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827F204-1070-C155-79D6-64504679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161925"/>
          <a:ext cx="6506483" cy="544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"/>
  <sheetViews>
    <sheetView topLeftCell="A176" workbookViewId="0">
      <selection activeCell="I183" sqref="I183"/>
    </sheetView>
  </sheetViews>
  <sheetFormatPr defaultRowHeight="15" x14ac:dyDescent="0.25"/>
  <cols>
    <col min="1" max="1" width="10.140625" bestFit="1" customWidth="1"/>
    <col min="2" max="2" width="13.5703125" style="3" bestFit="1" customWidth="1"/>
    <col min="3" max="3" width="13.7109375" style="3" bestFit="1" customWidth="1"/>
    <col min="4" max="4" width="14.42578125" bestFit="1" customWidth="1"/>
    <col min="5" max="5" width="14.7109375" bestFit="1" customWidth="1"/>
    <col min="6" max="7" width="13.85546875" bestFit="1" customWidth="1"/>
    <col min="8" max="10" width="14.42578125" bestFit="1" customWidth="1"/>
    <col min="11" max="11" width="10.28515625" bestFit="1" customWidth="1"/>
    <col min="12" max="12" width="11.28515625" bestFit="1" customWidth="1"/>
    <col min="13" max="13" width="10.28515625" bestFit="1" customWidth="1"/>
    <col min="14" max="14" width="9.140625" style="3"/>
  </cols>
  <sheetData>
    <row r="1" spans="1:14" x14ac:dyDescent="0.25">
      <c r="A1" s="15" t="s">
        <v>0</v>
      </c>
      <c r="B1" s="13"/>
      <c r="C1" s="13"/>
    </row>
    <row r="2" spans="1:14" x14ac:dyDescent="0.25">
      <c r="A2" s="12"/>
      <c r="B2" s="13"/>
      <c r="C2" s="13"/>
      <c r="N2"/>
    </row>
    <row r="3" spans="1:14" x14ac:dyDescent="0.25">
      <c r="A3" s="12" t="s">
        <v>1</v>
      </c>
      <c r="B3" s="13">
        <v>231.31399999999999</v>
      </c>
      <c r="C3" s="13"/>
      <c r="N3"/>
    </row>
    <row r="4" spans="1:14" x14ac:dyDescent="0.25">
      <c r="A4" s="12" t="s">
        <v>2</v>
      </c>
      <c r="B4" s="13">
        <v>227.59700000000001</v>
      </c>
      <c r="C4" s="13"/>
      <c r="N4"/>
    </row>
    <row r="5" spans="1:14" x14ac:dyDescent="0.25">
      <c r="A5" s="12"/>
      <c r="B5" s="13"/>
      <c r="C5" s="13" t="s">
        <v>3</v>
      </c>
      <c r="M5" s="3"/>
      <c r="N5"/>
    </row>
    <row r="6" spans="1:14" x14ac:dyDescent="0.25">
      <c r="A6" s="12" t="s">
        <v>5</v>
      </c>
      <c r="B6" s="14">
        <v>2.71</v>
      </c>
      <c r="C6" s="13">
        <v>1</v>
      </c>
    </row>
    <row r="7" spans="1:14" x14ac:dyDescent="0.25">
      <c r="A7" s="12" t="s">
        <v>4</v>
      </c>
      <c r="B7" s="14">
        <v>-4.7300000000000004</v>
      </c>
      <c r="C7" s="13">
        <v>2</v>
      </c>
    </row>
    <row r="8" spans="1:14" x14ac:dyDescent="0.25">
      <c r="A8" s="12" t="s">
        <v>6</v>
      </c>
      <c r="B8" s="14">
        <v>-2.0129999999999999</v>
      </c>
      <c r="C8" s="13">
        <v>4</v>
      </c>
    </row>
    <row r="9" spans="1:14" x14ac:dyDescent="0.25">
      <c r="A9" s="12" t="s">
        <v>7</v>
      </c>
      <c r="B9" s="14">
        <v>1.111</v>
      </c>
      <c r="C9" s="13">
        <v>4</v>
      </c>
    </row>
    <row r="10" spans="1:14" x14ac:dyDescent="0.25">
      <c r="A10" s="12" t="s">
        <v>8</v>
      </c>
      <c r="B10" s="14">
        <v>3.12</v>
      </c>
      <c r="C10" s="13">
        <v>1</v>
      </c>
    </row>
    <row r="11" spans="1:14" x14ac:dyDescent="0.25">
      <c r="A11" s="12" t="s">
        <v>9</v>
      </c>
      <c r="B11" s="14">
        <v>-2.1150000000000002</v>
      </c>
      <c r="C11" s="13">
        <v>1</v>
      </c>
    </row>
    <row r="12" spans="1:14" x14ac:dyDescent="0.25">
      <c r="A12" s="12" t="s">
        <v>10</v>
      </c>
      <c r="B12" s="14">
        <v>0.998</v>
      </c>
      <c r="C12" s="13">
        <v>1</v>
      </c>
    </row>
    <row r="13" spans="1:14" ht="15.75" thickBot="1" x14ac:dyDescent="0.3"/>
    <row r="14" spans="1:14" x14ac:dyDescent="0.25">
      <c r="B14" s="16" t="s">
        <v>11</v>
      </c>
      <c r="C14" s="17">
        <v>7</v>
      </c>
    </row>
    <row r="15" spans="1:14" ht="15.75" thickBot="1" x14ac:dyDescent="0.3">
      <c r="B15" s="18" t="s">
        <v>12</v>
      </c>
      <c r="C15" s="19">
        <v>3</v>
      </c>
    </row>
    <row r="16" spans="1:14" ht="15.75" thickBot="1" x14ac:dyDescent="0.3">
      <c r="B16" s="20" t="s">
        <v>13</v>
      </c>
      <c r="C16" s="21">
        <f>C14-C15</f>
        <v>4</v>
      </c>
    </row>
    <row r="18" spans="1:12" x14ac:dyDescent="0.25">
      <c r="A18" s="25" t="s">
        <v>92</v>
      </c>
    </row>
    <row r="24" spans="1:12" x14ac:dyDescent="0.25">
      <c r="L24" s="1"/>
    </row>
    <row r="25" spans="1:12" x14ac:dyDescent="0.25">
      <c r="L25" s="1"/>
    </row>
    <row r="26" spans="1:12" x14ac:dyDescent="0.25">
      <c r="A26" s="25"/>
    </row>
    <row r="27" spans="1:12" x14ac:dyDescent="0.25">
      <c r="A27" s="22" t="s">
        <v>14</v>
      </c>
      <c r="B27" s="3" t="s">
        <v>19</v>
      </c>
      <c r="C27" s="3" t="s">
        <v>20</v>
      </c>
      <c r="D27" s="3" t="s">
        <v>21</v>
      </c>
      <c r="E27" s="3" t="s">
        <v>22</v>
      </c>
      <c r="F27" s="3" t="s">
        <v>23</v>
      </c>
      <c r="G27" s="3" t="s">
        <v>24</v>
      </c>
      <c r="H27" s="3" t="s">
        <v>25</v>
      </c>
      <c r="J27" s="22" t="s">
        <v>26</v>
      </c>
    </row>
    <row r="28" spans="1:12" x14ac:dyDescent="0.25">
      <c r="A28" s="3" t="s">
        <v>15</v>
      </c>
      <c r="B28" s="8">
        <v>1</v>
      </c>
      <c r="C28" s="8">
        <v>1</v>
      </c>
      <c r="D28" s="8">
        <v>-1</v>
      </c>
      <c r="E28" s="8">
        <v>0</v>
      </c>
      <c r="F28" s="8">
        <v>0</v>
      </c>
      <c r="G28" s="8">
        <v>0</v>
      </c>
      <c r="H28" s="8">
        <v>0</v>
      </c>
      <c r="J28" s="29">
        <f>0-1000*(B6+B7-B8)</f>
        <v>7.0000000000005613</v>
      </c>
    </row>
    <row r="29" spans="1:12" x14ac:dyDescent="0.25">
      <c r="A29" s="3" t="s">
        <v>16</v>
      </c>
      <c r="B29" s="8">
        <v>0</v>
      </c>
      <c r="C29" s="8">
        <v>0</v>
      </c>
      <c r="D29" s="8">
        <v>1</v>
      </c>
      <c r="E29" s="8">
        <v>-1</v>
      </c>
      <c r="F29" s="8">
        <v>1</v>
      </c>
      <c r="G29" s="8">
        <v>0</v>
      </c>
      <c r="H29" s="8">
        <v>0</v>
      </c>
      <c r="J29" s="29">
        <f>0-1000*(B8-B9+B10)</f>
        <v>3.9999999999995595</v>
      </c>
    </row>
    <row r="30" spans="1:12" x14ac:dyDescent="0.25">
      <c r="A30" s="3" t="s">
        <v>17</v>
      </c>
      <c r="B30" s="8">
        <v>0</v>
      </c>
      <c r="C30" s="8">
        <v>0</v>
      </c>
      <c r="D30" s="8">
        <v>0</v>
      </c>
      <c r="E30" s="8">
        <v>1</v>
      </c>
      <c r="F30" s="8">
        <v>0</v>
      </c>
      <c r="G30" s="8">
        <v>1</v>
      </c>
      <c r="H30" s="8">
        <v>1</v>
      </c>
      <c r="J30" s="29">
        <f>0-1000*(B9+B11+B12)</f>
        <v>6.0000000000002274</v>
      </c>
    </row>
    <row r="31" spans="1:12" x14ac:dyDescent="0.25">
      <c r="A31" s="3" t="s">
        <v>18</v>
      </c>
      <c r="B31" s="8">
        <v>0</v>
      </c>
      <c r="C31" s="8">
        <v>1</v>
      </c>
      <c r="D31" s="8">
        <v>0</v>
      </c>
      <c r="E31" s="8">
        <v>0</v>
      </c>
      <c r="F31" s="8">
        <v>1</v>
      </c>
      <c r="G31" s="8">
        <v>1</v>
      </c>
      <c r="H31" s="8">
        <v>0</v>
      </c>
      <c r="J31" s="29">
        <f>0-(-B4+B3+B7+B10+B11)*1000</f>
        <v>8.0000000000159943</v>
      </c>
      <c r="K31" s="1"/>
    </row>
    <row r="33" spans="1:13" x14ac:dyDescent="0.25">
      <c r="A33" s="22" t="s">
        <v>27</v>
      </c>
      <c r="B33" s="24">
        <f>1/C6</f>
        <v>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13" x14ac:dyDescent="0.25">
      <c r="B34" s="6">
        <v>0</v>
      </c>
      <c r="C34" s="24">
        <f>1/C7</f>
        <v>0.5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13" x14ac:dyDescent="0.25">
      <c r="B35" s="6">
        <v>0</v>
      </c>
      <c r="C35" s="6">
        <v>0</v>
      </c>
      <c r="D35" s="24">
        <f>1/C8</f>
        <v>0.25</v>
      </c>
      <c r="E35" s="6">
        <v>0</v>
      </c>
      <c r="F35" s="6">
        <v>0</v>
      </c>
      <c r="G35" s="6">
        <v>0</v>
      </c>
      <c r="H35" s="6">
        <v>0</v>
      </c>
    </row>
    <row r="36" spans="1:13" x14ac:dyDescent="0.25">
      <c r="B36" s="6">
        <v>0</v>
      </c>
      <c r="C36" s="6">
        <v>0</v>
      </c>
      <c r="D36" s="6">
        <v>0</v>
      </c>
      <c r="E36" s="24">
        <f>1/C9</f>
        <v>0.25</v>
      </c>
      <c r="F36" s="6">
        <v>0</v>
      </c>
      <c r="G36" s="6">
        <v>0</v>
      </c>
      <c r="H36" s="6">
        <v>0</v>
      </c>
    </row>
    <row r="37" spans="1:13" x14ac:dyDescent="0.25">
      <c r="B37" s="6">
        <v>0</v>
      </c>
      <c r="C37" s="6">
        <v>0</v>
      </c>
      <c r="D37" s="6">
        <v>0</v>
      </c>
      <c r="E37" s="6">
        <v>0</v>
      </c>
      <c r="F37" s="24">
        <f>1/C10</f>
        <v>1</v>
      </c>
      <c r="G37" s="6">
        <v>0</v>
      </c>
      <c r="H37" s="6">
        <v>0</v>
      </c>
    </row>
    <row r="38" spans="1:13" x14ac:dyDescent="0.25"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24">
        <f>1/C11</f>
        <v>1</v>
      </c>
      <c r="H38" s="6">
        <v>0</v>
      </c>
    </row>
    <row r="39" spans="1:13" x14ac:dyDescent="0.25"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24">
        <f>1/C12</f>
        <v>1</v>
      </c>
    </row>
    <row r="45" spans="1:13" ht="17.25" x14ac:dyDescent="0.25">
      <c r="B45" s="10" t="s">
        <v>29</v>
      </c>
      <c r="J45" t="s">
        <v>30</v>
      </c>
    </row>
    <row r="46" spans="1:13" x14ac:dyDescent="0.25">
      <c r="B46" s="8">
        <f t="array" ref="B46:H52">MINVERSE(B33:H39)</f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J46" s="6">
        <f t="array" ref="J46:M52">TRANSPOSE(B28:H31)</f>
        <v>1</v>
      </c>
      <c r="K46" s="6">
        <v>0</v>
      </c>
      <c r="L46" s="6">
        <v>0</v>
      </c>
      <c r="M46" s="6">
        <v>0</v>
      </c>
    </row>
    <row r="47" spans="1:13" x14ac:dyDescent="0.25">
      <c r="B47" s="6">
        <v>0</v>
      </c>
      <c r="C47" s="8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J47" s="6">
        <v>1</v>
      </c>
      <c r="K47" s="6">
        <v>0</v>
      </c>
      <c r="L47" s="6">
        <v>0</v>
      </c>
      <c r="M47" s="6">
        <v>1</v>
      </c>
    </row>
    <row r="48" spans="1:13" x14ac:dyDescent="0.25">
      <c r="B48" s="6">
        <v>0</v>
      </c>
      <c r="C48" s="6">
        <v>0</v>
      </c>
      <c r="D48" s="8">
        <v>4</v>
      </c>
      <c r="E48" s="6">
        <v>0</v>
      </c>
      <c r="F48" s="6">
        <v>0</v>
      </c>
      <c r="G48" s="6">
        <v>0</v>
      </c>
      <c r="H48" s="6">
        <v>0</v>
      </c>
      <c r="J48" s="6">
        <v>-1</v>
      </c>
      <c r="K48" s="6">
        <v>1</v>
      </c>
      <c r="L48" s="6">
        <v>0</v>
      </c>
      <c r="M48" s="6">
        <v>0</v>
      </c>
    </row>
    <row r="49" spans="2:13" x14ac:dyDescent="0.25">
      <c r="B49" s="6">
        <v>0</v>
      </c>
      <c r="C49" s="6">
        <v>0</v>
      </c>
      <c r="D49" s="6">
        <v>0</v>
      </c>
      <c r="E49" s="8">
        <v>4</v>
      </c>
      <c r="F49" s="6">
        <v>0</v>
      </c>
      <c r="G49" s="6">
        <v>0</v>
      </c>
      <c r="H49" s="6">
        <v>0</v>
      </c>
      <c r="J49" s="6">
        <v>0</v>
      </c>
      <c r="K49" s="6">
        <v>-1</v>
      </c>
      <c r="L49" s="6">
        <v>1</v>
      </c>
      <c r="M49" s="6">
        <v>0</v>
      </c>
    </row>
    <row r="50" spans="2:13" x14ac:dyDescent="0.25">
      <c r="B50" s="6">
        <v>0</v>
      </c>
      <c r="C50" s="6">
        <v>0</v>
      </c>
      <c r="D50" s="6">
        <v>0</v>
      </c>
      <c r="E50" s="6">
        <v>0</v>
      </c>
      <c r="F50" s="8">
        <v>1</v>
      </c>
      <c r="G50" s="6">
        <v>0</v>
      </c>
      <c r="H50" s="6">
        <v>0</v>
      </c>
      <c r="J50" s="6">
        <v>0</v>
      </c>
      <c r="K50" s="6">
        <v>1</v>
      </c>
      <c r="L50" s="6">
        <v>0</v>
      </c>
      <c r="M50" s="6">
        <v>1</v>
      </c>
    </row>
    <row r="51" spans="2:13" x14ac:dyDescent="0.25"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8">
        <v>1</v>
      </c>
      <c r="H51" s="6">
        <v>0</v>
      </c>
      <c r="J51" s="6">
        <v>0</v>
      </c>
      <c r="K51" s="6">
        <v>0</v>
      </c>
      <c r="L51" s="6">
        <v>1</v>
      </c>
      <c r="M51" s="6">
        <v>1</v>
      </c>
    </row>
    <row r="52" spans="2:13" x14ac:dyDescent="0.25"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8">
        <v>1</v>
      </c>
      <c r="J52" s="6">
        <v>0</v>
      </c>
      <c r="K52" s="6">
        <v>0</v>
      </c>
      <c r="L52" s="6">
        <v>1</v>
      </c>
      <c r="M52" s="6">
        <v>0</v>
      </c>
    </row>
    <row r="54" spans="2:13" ht="17.25" x14ac:dyDescent="0.25">
      <c r="B54" s="26" t="s">
        <v>28</v>
      </c>
    </row>
    <row r="55" spans="2:13" x14ac:dyDescent="0.25">
      <c r="B55" s="6">
        <f t="array" ref="B55:E61">MMULT(B46:H52,J46:M52)</f>
        <v>1</v>
      </c>
      <c r="C55" s="6">
        <v>0</v>
      </c>
      <c r="D55" s="6">
        <v>0</v>
      </c>
      <c r="E55" s="6">
        <v>0</v>
      </c>
    </row>
    <row r="56" spans="2:13" x14ac:dyDescent="0.25">
      <c r="B56" s="6">
        <v>2</v>
      </c>
      <c r="C56" s="6">
        <v>0</v>
      </c>
      <c r="D56" s="6">
        <v>0</v>
      </c>
      <c r="E56" s="6">
        <v>2</v>
      </c>
    </row>
    <row r="57" spans="2:13" x14ac:dyDescent="0.25">
      <c r="B57" s="6">
        <v>-4</v>
      </c>
      <c r="C57" s="6">
        <v>4</v>
      </c>
      <c r="D57" s="6">
        <v>0</v>
      </c>
      <c r="E57" s="6">
        <v>0</v>
      </c>
    </row>
    <row r="58" spans="2:13" x14ac:dyDescent="0.25">
      <c r="B58" s="6">
        <v>0</v>
      </c>
      <c r="C58" s="6">
        <v>-4</v>
      </c>
      <c r="D58" s="6">
        <v>4</v>
      </c>
      <c r="E58" s="6">
        <v>0</v>
      </c>
    </row>
    <row r="59" spans="2:13" x14ac:dyDescent="0.25">
      <c r="B59" s="6">
        <v>0</v>
      </c>
      <c r="C59" s="6">
        <v>1</v>
      </c>
      <c r="D59" s="6">
        <v>0</v>
      </c>
      <c r="E59" s="6">
        <v>1</v>
      </c>
    </row>
    <row r="60" spans="2:13" x14ac:dyDescent="0.25">
      <c r="B60" s="6">
        <v>0</v>
      </c>
      <c r="C60" s="6">
        <v>0</v>
      </c>
      <c r="D60" s="6">
        <v>1</v>
      </c>
      <c r="E60" s="6">
        <v>1</v>
      </c>
    </row>
    <row r="61" spans="2:13" x14ac:dyDescent="0.25">
      <c r="B61" s="6">
        <v>0</v>
      </c>
      <c r="C61" s="6">
        <v>0</v>
      </c>
      <c r="D61" s="6">
        <v>1</v>
      </c>
      <c r="E61" s="6">
        <v>0</v>
      </c>
    </row>
    <row r="63" spans="2:13" ht="17.25" x14ac:dyDescent="0.25">
      <c r="B63" s="26" t="s">
        <v>46</v>
      </c>
      <c r="C63"/>
      <c r="I63" s="3"/>
    </row>
    <row r="64" spans="2:13" x14ac:dyDescent="0.25">
      <c r="B64" s="6">
        <f t="array" ref="B64:E67">MMULT(B28:H31,B55:E61)</f>
        <v>7</v>
      </c>
      <c r="C64" s="6">
        <v>-4</v>
      </c>
      <c r="D64" s="6">
        <v>0</v>
      </c>
      <c r="E64" s="6">
        <v>2</v>
      </c>
      <c r="I64" s="3"/>
    </row>
    <row r="65" spans="1:9" x14ac:dyDescent="0.25">
      <c r="B65" s="6">
        <v>-4</v>
      </c>
      <c r="C65" s="6">
        <v>9</v>
      </c>
      <c r="D65" s="6">
        <v>-4</v>
      </c>
      <c r="E65" s="6">
        <v>1</v>
      </c>
      <c r="I65" s="3"/>
    </row>
    <row r="66" spans="1:9" x14ac:dyDescent="0.25">
      <c r="B66" s="6">
        <v>0</v>
      </c>
      <c r="C66" s="6">
        <v>-4</v>
      </c>
      <c r="D66" s="6">
        <v>6</v>
      </c>
      <c r="E66" s="6">
        <v>1</v>
      </c>
      <c r="I66" s="3"/>
    </row>
    <row r="67" spans="1:9" x14ac:dyDescent="0.25">
      <c r="B67" s="6">
        <v>2</v>
      </c>
      <c r="C67" s="6">
        <v>1</v>
      </c>
      <c r="D67" s="6">
        <v>1</v>
      </c>
      <c r="E67" s="6">
        <v>4</v>
      </c>
      <c r="I67" s="3"/>
    </row>
    <row r="68" spans="1:9" x14ac:dyDescent="0.25">
      <c r="B68"/>
      <c r="C68"/>
      <c r="I68" s="3"/>
    </row>
    <row r="69" spans="1:9" ht="17.25" x14ac:dyDescent="0.25">
      <c r="B69" s="26" t="s">
        <v>47</v>
      </c>
      <c r="C69"/>
      <c r="G69" s="26" t="s">
        <v>48</v>
      </c>
      <c r="I69" s="10" t="s">
        <v>33</v>
      </c>
    </row>
    <row r="70" spans="1:9" x14ac:dyDescent="0.25">
      <c r="B70" s="27">
        <f t="array" ref="B70:E73">MINVERSE(B64:E67)</f>
        <v>0.57847533632286952</v>
      </c>
      <c r="C70" s="27">
        <v>0.50224215246636728</v>
      </c>
      <c r="D70" s="27">
        <v>0.42152466367712965</v>
      </c>
      <c r="E70" s="27">
        <v>-0.52017937219730892</v>
      </c>
      <c r="G70" s="27">
        <f t="array" ref="G70:G73">MMULT(B70:E73,J28:J31)</f>
        <v>4.4260089686017414</v>
      </c>
      <c r="I70" s="29">
        <f t="array" ref="I70:I76">MMULT(B55:E61,G70:G73)</f>
        <v>4.4260089686017414</v>
      </c>
    </row>
    <row r="71" spans="1:9" x14ac:dyDescent="0.25">
      <c r="B71" s="27">
        <v>0.50224215246636728</v>
      </c>
      <c r="C71" s="27">
        <v>0.61434977578475292</v>
      </c>
      <c r="D71" s="27">
        <v>0.49775784753363184</v>
      </c>
      <c r="E71" s="27">
        <v>-0.5291479820627798</v>
      </c>
      <c r="G71" s="27">
        <v>4.7264573990947953</v>
      </c>
      <c r="I71" s="29">
        <v>3.7757847533710365</v>
      </c>
    </row>
    <row r="72" spans="1:9" x14ac:dyDescent="0.25">
      <c r="B72" s="27">
        <v>0.42152466367712965</v>
      </c>
      <c r="C72" s="27">
        <v>0.49775784753363184</v>
      </c>
      <c r="D72" s="27">
        <v>0.57847533632286952</v>
      </c>
      <c r="E72" s="27">
        <v>-0.47982062780269008</v>
      </c>
      <c r="G72" s="27">
        <v>4.5739910313826044</v>
      </c>
      <c r="I72" s="29">
        <v>1.2017937219722157</v>
      </c>
    </row>
    <row r="73" spans="1:9" x14ac:dyDescent="0.25">
      <c r="B73" s="27">
        <v>-0.52017937219730892</v>
      </c>
      <c r="C73" s="27">
        <v>-0.52914798206277969</v>
      </c>
      <c r="D73" s="27">
        <v>-0.47982062780269008</v>
      </c>
      <c r="E73" s="27">
        <v>0.76233183856502174</v>
      </c>
      <c r="G73" s="27">
        <v>-2.5381165919162232</v>
      </c>
      <c r="I73" s="29">
        <v>-0.60986547084876364</v>
      </c>
    </row>
    <row r="74" spans="1:9" x14ac:dyDescent="0.25">
      <c r="B74"/>
      <c r="C74"/>
      <c r="I74" s="29">
        <v>2.1883408071785722</v>
      </c>
    </row>
    <row r="75" spans="1:9" x14ac:dyDescent="0.25">
      <c r="B75"/>
      <c r="C75"/>
      <c r="I75" s="29">
        <v>2.0358744394663812</v>
      </c>
    </row>
    <row r="76" spans="1:9" x14ac:dyDescent="0.25">
      <c r="I76" s="29">
        <v>4.5739910313826044</v>
      </c>
    </row>
    <row r="77" spans="1:9" x14ac:dyDescent="0.25">
      <c r="B77" s="2"/>
      <c r="C77" s="4"/>
      <c r="D77" s="4"/>
      <c r="E77" s="2"/>
    </row>
    <row r="78" spans="1:9" x14ac:dyDescent="0.25">
      <c r="A78" s="25" t="s">
        <v>34</v>
      </c>
      <c r="B78" s="2"/>
      <c r="C78" s="4"/>
      <c r="E78" s="2"/>
    </row>
    <row r="79" spans="1:9" x14ac:dyDescent="0.25">
      <c r="A79" s="38"/>
      <c r="B79" s="10"/>
      <c r="C79" s="4"/>
      <c r="D79" s="4"/>
      <c r="E79" s="2"/>
    </row>
    <row r="80" spans="1:9" x14ac:dyDescent="0.25">
      <c r="A80" s="38"/>
      <c r="B80" s="10"/>
      <c r="C80" s="4"/>
      <c r="D80" s="4"/>
      <c r="E80" s="2"/>
    </row>
    <row r="81" spans="1:14" ht="17.25" x14ac:dyDescent="0.25">
      <c r="B81" s="41" t="s">
        <v>35</v>
      </c>
      <c r="C81" s="10"/>
      <c r="D81" s="4"/>
      <c r="E81" s="4"/>
      <c r="F81" s="2"/>
    </row>
    <row r="82" spans="1:14" x14ac:dyDescent="0.25">
      <c r="B82" s="40">
        <f t="array" ref="B82:H82">TRANSPOSE(I70:I76)</f>
        <v>4.4260089686017414</v>
      </c>
      <c r="C82" s="29">
        <v>3.7757847533710365</v>
      </c>
      <c r="D82" s="29">
        <v>1.2017937219722157</v>
      </c>
      <c r="E82" s="29">
        <v>-0.60986547084876364</v>
      </c>
      <c r="F82" s="29">
        <v>2.1883408071785722</v>
      </c>
      <c r="G82" s="29">
        <v>2.0358744394663812</v>
      </c>
      <c r="H82" s="29">
        <v>4.5739910313826044</v>
      </c>
    </row>
    <row r="83" spans="1:14" x14ac:dyDescent="0.25">
      <c r="A83" s="39"/>
      <c r="B83" s="32"/>
      <c r="C83" s="32"/>
      <c r="D83" s="32"/>
      <c r="E83" s="32"/>
      <c r="F83" s="32"/>
      <c r="G83" s="32"/>
    </row>
    <row r="84" spans="1:14" ht="17.25" x14ac:dyDescent="0.25">
      <c r="A84" s="39"/>
      <c r="B84" s="41" t="s">
        <v>36</v>
      </c>
      <c r="C84" s="32"/>
      <c r="D84" s="32"/>
      <c r="E84" s="32"/>
      <c r="F84" s="32"/>
      <c r="G84" s="32"/>
    </row>
    <row r="85" spans="1:14" x14ac:dyDescent="0.25">
      <c r="A85" s="39"/>
      <c r="B85" s="29">
        <f t="array" ref="B85:H85">MMULT(B82:H82,B33:H39)</f>
        <v>4.4260089686017414</v>
      </c>
      <c r="C85" s="29">
        <v>1.8878923766855182</v>
      </c>
      <c r="D85" s="29">
        <v>0.30044843049305392</v>
      </c>
      <c r="E85" s="29">
        <v>-0.15246636771219091</v>
      </c>
      <c r="F85" s="29">
        <v>2.1883408071785722</v>
      </c>
      <c r="G85" s="29">
        <v>2.0358744394663812</v>
      </c>
      <c r="H85" s="5">
        <v>4.5739910313826044</v>
      </c>
    </row>
    <row r="86" spans="1:14" x14ac:dyDescent="0.25">
      <c r="A86" s="39"/>
      <c r="B86" s="32"/>
      <c r="C86" s="32"/>
      <c r="D86" s="32"/>
      <c r="E86" s="32"/>
      <c r="F86" s="32"/>
      <c r="G86" s="32"/>
    </row>
    <row r="87" spans="1:14" ht="17.25" x14ac:dyDescent="0.25">
      <c r="A87" s="39"/>
      <c r="B87" s="44" t="s">
        <v>37</v>
      </c>
      <c r="D87" s="47">
        <f t="array" ref="D87">MMULT(B85:H85,I70:I76)</f>
        <v>57.026905829518014</v>
      </c>
      <c r="E87" s="32"/>
      <c r="F87" s="32"/>
      <c r="G87" s="32"/>
    </row>
    <row r="88" spans="1:14" x14ac:dyDescent="0.25">
      <c r="A88" s="39"/>
      <c r="B88" s="41"/>
      <c r="C88" s="43"/>
      <c r="D88" s="32"/>
      <c r="E88" s="32"/>
      <c r="F88" s="32"/>
      <c r="G88" s="32"/>
    </row>
    <row r="89" spans="1:14" ht="17.25" x14ac:dyDescent="0.25">
      <c r="A89" s="39"/>
      <c r="B89" s="26" t="s">
        <v>38</v>
      </c>
      <c r="C89" s="43"/>
      <c r="D89" s="32"/>
      <c r="E89" s="32"/>
      <c r="F89" s="32"/>
      <c r="G89" s="32"/>
    </row>
    <row r="90" spans="1:14" s="31" customFormat="1" x14ac:dyDescent="0.25">
      <c r="A90" s="45"/>
      <c r="B90" s="42">
        <f t="array" ref="B90:E90">TRANSPOSE( G70:G73)</f>
        <v>4.4260089686017414</v>
      </c>
      <c r="C90" s="42">
        <v>4.7264573990947953</v>
      </c>
      <c r="D90" s="42">
        <v>4.5739910313826044</v>
      </c>
      <c r="E90" s="42">
        <v>-2.5381165919162232</v>
      </c>
      <c r="F90" s="30"/>
      <c r="G90" s="30"/>
      <c r="N90" s="30"/>
    </row>
    <row r="91" spans="1:14" s="31" customFormat="1" x14ac:dyDescent="0.25">
      <c r="A91" s="45"/>
      <c r="B91" s="46"/>
      <c r="C91" s="30"/>
      <c r="D91" s="30"/>
      <c r="E91" s="30"/>
      <c r="F91" s="30"/>
      <c r="G91" s="30"/>
      <c r="N91" s="30"/>
    </row>
    <row r="92" spans="1:14" s="31" customFormat="1" ht="17.25" x14ac:dyDescent="0.25">
      <c r="A92" s="45"/>
      <c r="B92" s="26" t="s">
        <v>39</v>
      </c>
      <c r="C92" s="30"/>
      <c r="D92" s="47">
        <f t="array" ref="D92">MMULT(B90:E90,J28:J31)</f>
        <v>57.026905829518057</v>
      </c>
      <c r="E92" s="48" t="s">
        <v>31</v>
      </c>
      <c r="F92" s="30"/>
      <c r="G92" s="30"/>
      <c r="N92" s="30"/>
    </row>
    <row r="93" spans="1:14" s="31" customFormat="1" x14ac:dyDescent="0.25">
      <c r="A93" s="45"/>
      <c r="B93" s="26"/>
      <c r="C93" s="30"/>
      <c r="D93" s="30"/>
      <c r="E93" s="30"/>
      <c r="F93" s="30"/>
      <c r="G93" s="30"/>
      <c r="N93" s="30"/>
    </row>
    <row r="94" spans="1:14" x14ac:dyDescent="0.25">
      <c r="A94" s="25" t="s">
        <v>64</v>
      </c>
      <c r="C94" s="10"/>
      <c r="E94" s="10" t="s">
        <v>32</v>
      </c>
      <c r="F94" s="10"/>
      <c r="G94" s="9"/>
      <c r="H94" s="4" t="s">
        <v>40</v>
      </c>
      <c r="I94" s="10"/>
      <c r="K94" s="34"/>
      <c r="L94" s="4"/>
    </row>
    <row r="95" spans="1:14" x14ac:dyDescent="0.25">
      <c r="C95" s="10"/>
      <c r="D95" s="10"/>
      <c r="E95" s="10"/>
      <c r="F95" s="10"/>
      <c r="G95" s="10"/>
      <c r="H95" s="10"/>
      <c r="I95" s="10"/>
      <c r="K95" s="34"/>
      <c r="L95" s="4"/>
    </row>
    <row r="96" spans="1:14" ht="17.25" x14ac:dyDescent="0.25">
      <c r="A96" s="12" t="s">
        <v>67</v>
      </c>
      <c r="B96" s="35">
        <f t="shared" ref="B96:B102" si="0">B6+(I70/1000)</f>
        <v>2.7144260089686019</v>
      </c>
      <c r="C96" s="10"/>
      <c r="E96" s="10"/>
      <c r="F96" s="37">
        <f>B96+B97-B98</f>
        <v>0</v>
      </c>
      <c r="G96" s="10"/>
      <c r="H96" s="10"/>
      <c r="I96" s="10"/>
      <c r="K96" s="34"/>
      <c r="L96" s="4"/>
    </row>
    <row r="97" spans="1:12" ht="17.25" x14ac:dyDescent="0.25">
      <c r="A97" s="12" t="s">
        <v>68</v>
      </c>
      <c r="B97" s="35">
        <f t="shared" si="0"/>
        <v>-4.7262242152466296</v>
      </c>
      <c r="C97" s="10"/>
      <c r="E97" s="10"/>
      <c r="F97" s="37">
        <f>B98-B99+B100</f>
        <v>0</v>
      </c>
      <c r="G97" s="10"/>
      <c r="H97" s="10"/>
      <c r="I97" s="10"/>
      <c r="K97" s="34"/>
      <c r="L97" s="4"/>
    </row>
    <row r="98" spans="1:12" ht="17.25" x14ac:dyDescent="0.25">
      <c r="A98" s="12" t="s">
        <v>69</v>
      </c>
      <c r="B98" s="35">
        <f t="shared" si="0"/>
        <v>-2.0117982062780277</v>
      </c>
      <c r="C98" s="10"/>
      <c r="E98" s="10"/>
      <c r="F98" s="37">
        <f>B99+B101+B102</f>
        <v>0</v>
      </c>
      <c r="G98" s="10"/>
      <c r="H98" s="10"/>
      <c r="I98" s="10"/>
      <c r="K98" s="34"/>
      <c r="L98" s="4"/>
    </row>
    <row r="99" spans="1:12" ht="17.25" x14ac:dyDescent="0.25">
      <c r="A99" s="12" t="s">
        <v>70</v>
      </c>
      <c r="B99" s="35">
        <f t="shared" si="0"/>
        <v>1.1103901345291511</v>
      </c>
      <c r="C99" s="10"/>
      <c r="E99" s="10"/>
      <c r="F99" s="37">
        <f>B4-B3-B97-B100-B101</f>
        <v>0</v>
      </c>
      <c r="G99" s="10"/>
      <c r="H99" s="10"/>
      <c r="I99" s="10"/>
      <c r="K99" s="34"/>
      <c r="L99" s="4"/>
    </row>
    <row r="100" spans="1:12" ht="17.25" x14ac:dyDescent="0.25">
      <c r="A100" s="12" t="s">
        <v>71</v>
      </c>
      <c r="B100" s="35">
        <f t="shared" si="0"/>
        <v>3.1221883408071789</v>
      </c>
      <c r="C100" s="10"/>
      <c r="D100" s="10"/>
      <c r="E100" s="10"/>
      <c r="F100" s="10"/>
      <c r="G100" s="10"/>
      <c r="H100" s="10"/>
      <c r="I100" s="10"/>
      <c r="K100" s="34"/>
      <c r="L100" s="4"/>
    </row>
    <row r="101" spans="1:12" ht="17.25" x14ac:dyDescent="0.25">
      <c r="A101" s="12" t="s">
        <v>72</v>
      </c>
      <c r="B101" s="35">
        <f t="shared" si="0"/>
        <v>-2.1129641255605338</v>
      </c>
      <c r="C101" s="10"/>
      <c r="D101" s="10"/>
      <c r="E101" s="10"/>
      <c r="F101" s="10"/>
      <c r="G101" s="10"/>
      <c r="H101" s="10"/>
      <c r="I101" s="10"/>
      <c r="K101" s="34"/>
      <c r="L101" s="4"/>
    </row>
    <row r="102" spans="1:12" ht="17.25" x14ac:dyDescent="0.25">
      <c r="A102" s="12" t="s">
        <v>73</v>
      </c>
      <c r="B102" s="35">
        <f t="shared" si="0"/>
        <v>1.0025739910313827</v>
      </c>
      <c r="C102" s="10"/>
      <c r="D102" s="10"/>
      <c r="E102" s="10"/>
      <c r="F102" s="10"/>
      <c r="G102" s="10"/>
      <c r="H102" s="10"/>
      <c r="I102" s="10"/>
      <c r="K102" s="34"/>
      <c r="L102" s="4"/>
    </row>
    <row r="103" spans="1:12" x14ac:dyDescent="0.25">
      <c r="B103" s="35"/>
      <c r="C103" s="10"/>
      <c r="D103" s="10"/>
      <c r="E103" s="10"/>
      <c r="F103" s="10"/>
      <c r="G103" s="10"/>
      <c r="H103" s="10"/>
      <c r="I103" s="10"/>
      <c r="K103" s="34"/>
      <c r="L103" s="4"/>
    </row>
    <row r="104" spans="1:12" x14ac:dyDescent="0.25">
      <c r="A104" s="52" t="s">
        <v>63</v>
      </c>
      <c r="B104" s="35"/>
      <c r="C104" s="10"/>
      <c r="D104" s="10"/>
      <c r="E104" s="53" t="s">
        <v>65</v>
      </c>
      <c r="G104" s="10"/>
      <c r="H104" s="10"/>
      <c r="I104" s="10"/>
      <c r="K104" s="34"/>
      <c r="L104" s="4"/>
    </row>
    <row r="105" spans="1:12" x14ac:dyDescent="0.25">
      <c r="A105" s="52"/>
      <c r="B105" s="35"/>
      <c r="C105" s="10"/>
      <c r="D105" s="10"/>
      <c r="E105" s="10"/>
      <c r="F105" s="10"/>
      <c r="G105" s="10"/>
      <c r="H105" s="10"/>
      <c r="I105" s="10"/>
      <c r="K105" s="34"/>
      <c r="L105" s="4"/>
    </row>
    <row r="106" spans="1:12" x14ac:dyDescent="0.25">
      <c r="A106" s="52"/>
      <c r="B106" s="35"/>
      <c r="C106" s="10"/>
      <c r="D106" s="10"/>
      <c r="E106" s="10"/>
      <c r="F106" s="10"/>
      <c r="G106" s="10"/>
      <c r="K106" s="34"/>
      <c r="L106" s="4"/>
    </row>
    <row r="107" spans="1:12" x14ac:dyDescent="0.25">
      <c r="A107" s="52"/>
      <c r="B107" s="35"/>
      <c r="C107" s="10"/>
      <c r="D107" s="10"/>
      <c r="E107" s="10"/>
      <c r="F107" s="10"/>
      <c r="G107" s="10"/>
      <c r="K107" s="34"/>
      <c r="L107" s="4"/>
    </row>
    <row r="108" spans="1:12" x14ac:dyDescent="0.25">
      <c r="A108" s="52"/>
      <c r="B108" s="35"/>
      <c r="C108" s="10"/>
      <c r="D108" s="10"/>
      <c r="E108" s="10"/>
      <c r="F108" s="10"/>
      <c r="G108" s="10"/>
      <c r="H108" s="10"/>
      <c r="K108" s="34"/>
      <c r="L108" s="4"/>
    </row>
    <row r="109" spans="1:12" ht="18.75" x14ac:dyDescent="0.35">
      <c r="A109" s="52"/>
      <c r="B109" s="35"/>
      <c r="C109" s="10"/>
      <c r="D109" s="10"/>
      <c r="E109" s="10"/>
      <c r="F109" s="10"/>
      <c r="G109" s="10" t="s">
        <v>66</v>
      </c>
      <c r="H109" s="36">
        <f>B3-B96</f>
        <v>228.59957399103138</v>
      </c>
      <c r="K109" s="34"/>
      <c r="L109" s="4"/>
    </row>
    <row r="110" spans="1:12" ht="18.75" x14ac:dyDescent="0.35">
      <c r="A110" s="52"/>
      <c r="B110" s="35"/>
      <c r="C110" s="10"/>
      <c r="D110" s="10"/>
      <c r="E110" s="10"/>
      <c r="F110" s="10"/>
      <c r="G110" s="10" t="s">
        <v>74</v>
      </c>
      <c r="H110" s="36">
        <f>B3+B97</f>
        <v>226.58777578475338</v>
      </c>
      <c r="K110" s="34"/>
      <c r="L110" s="4"/>
    </row>
    <row r="111" spans="1:12" ht="18.75" x14ac:dyDescent="0.35">
      <c r="A111" s="52"/>
      <c r="B111" s="35"/>
      <c r="C111" s="10"/>
      <c r="D111" s="10"/>
      <c r="E111" s="10"/>
      <c r="F111" s="10"/>
      <c r="G111" s="10" t="s">
        <v>75</v>
      </c>
      <c r="H111" s="36">
        <f>B4-B101</f>
        <v>229.70996412556053</v>
      </c>
      <c r="I111" s="10"/>
      <c r="K111" s="34"/>
      <c r="L111" s="4"/>
    </row>
    <row r="112" spans="1:12" x14ac:dyDescent="0.25">
      <c r="A112" s="52"/>
      <c r="B112" s="35"/>
      <c r="C112" s="10"/>
      <c r="D112" s="10"/>
      <c r="E112" s="10"/>
      <c r="F112" s="10"/>
      <c r="G112" s="10"/>
      <c r="H112" s="10"/>
      <c r="I112" s="10"/>
      <c r="K112" s="34"/>
      <c r="L112" s="4"/>
    </row>
    <row r="113" spans="1:12" x14ac:dyDescent="0.25">
      <c r="A113" s="52"/>
      <c r="B113" s="35"/>
      <c r="C113" s="10"/>
      <c r="D113" s="10"/>
      <c r="E113" s="10"/>
      <c r="F113" s="10"/>
      <c r="G113" s="10"/>
      <c r="H113" s="10"/>
      <c r="I113" s="10"/>
      <c r="K113" s="34"/>
      <c r="L113" s="4"/>
    </row>
    <row r="114" spans="1:12" x14ac:dyDescent="0.25">
      <c r="A114" s="52"/>
      <c r="B114" s="35"/>
      <c r="C114" s="10"/>
      <c r="D114" s="10"/>
      <c r="E114" s="10"/>
      <c r="F114" s="10"/>
      <c r="G114" s="10"/>
      <c r="H114" s="10"/>
      <c r="I114" s="10"/>
      <c r="K114" s="34"/>
      <c r="L114" s="4"/>
    </row>
    <row r="115" spans="1:12" x14ac:dyDescent="0.25">
      <c r="B115" s="35"/>
      <c r="C115" s="10"/>
      <c r="D115" s="10"/>
      <c r="E115" s="10"/>
      <c r="F115" s="10"/>
      <c r="G115" s="10"/>
      <c r="H115" s="10"/>
      <c r="I115" s="10"/>
      <c r="K115" s="34"/>
      <c r="L115" s="4"/>
    </row>
    <row r="116" spans="1:12" x14ac:dyDescent="0.25">
      <c r="C116" s="10"/>
      <c r="D116" s="10"/>
      <c r="E116" s="10"/>
      <c r="F116" s="10"/>
      <c r="G116" s="10"/>
      <c r="H116" s="10"/>
      <c r="I116" s="10"/>
      <c r="K116" s="34"/>
      <c r="L116" s="4"/>
    </row>
    <row r="117" spans="1:12" x14ac:dyDescent="0.25">
      <c r="C117" s="10"/>
      <c r="D117" s="10"/>
      <c r="E117" s="10"/>
      <c r="F117" s="10"/>
      <c r="G117" s="10"/>
      <c r="H117" s="10"/>
      <c r="I117" s="10"/>
      <c r="K117" s="34"/>
      <c r="L117" s="4"/>
    </row>
    <row r="118" spans="1:12" x14ac:dyDescent="0.25">
      <c r="C118" s="10"/>
      <c r="D118" s="10"/>
      <c r="E118" s="10"/>
      <c r="F118" s="10"/>
      <c r="G118" s="10"/>
      <c r="H118" s="10"/>
      <c r="I118" s="10"/>
      <c r="K118" s="34"/>
      <c r="L118" s="4"/>
    </row>
    <row r="119" spans="1:12" x14ac:dyDescent="0.25">
      <c r="A119" s="49" t="s">
        <v>41</v>
      </c>
      <c r="C119"/>
      <c r="D119" s="10"/>
      <c r="E119" s="10"/>
      <c r="F119" s="10"/>
      <c r="G119" s="10"/>
      <c r="H119" s="10"/>
      <c r="I119" s="10"/>
      <c r="K119" s="34"/>
      <c r="L119" s="4"/>
    </row>
    <row r="120" spans="1:12" x14ac:dyDescent="0.25">
      <c r="C120" s="10"/>
      <c r="D120" s="10"/>
      <c r="E120" s="10"/>
      <c r="F120" s="10"/>
      <c r="G120" s="10"/>
      <c r="H120" s="10"/>
      <c r="I120" s="10"/>
      <c r="K120" s="34"/>
      <c r="L120" s="4"/>
    </row>
    <row r="122" spans="1:12" ht="18.75" x14ac:dyDescent="0.35">
      <c r="A122" s="2"/>
      <c r="B122" s="3" t="s">
        <v>42</v>
      </c>
      <c r="C122" s="30">
        <f>D87/C16</f>
        <v>14.256726457379504</v>
      </c>
    </row>
    <row r="123" spans="1:12" ht="18.75" x14ac:dyDescent="0.35">
      <c r="B123" s="3" t="s">
        <v>43</v>
      </c>
      <c r="C123" s="30">
        <f>SQRT(C122)</f>
        <v>3.7758080535667466</v>
      </c>
      <c r="D123" t="s">
        <v>44</v>
      </c>
    </row>
    <row r="126" spans="1:12" x14ac:dyDescent="0.25">
      <c r="A126" s="50" t="s">
        <v>45</v>
      </c>
    </row>
    <row r="129" spans="2:13" ht="17.25" x14ac:dyDescent="0.25">
      <c r="B129" s="26" t="s">
        <v>49</v>
      </c>
      <c r="G129" s="10" t="s">
        <v>50</v>
      </c>
    </row>
    <row r="130" spans="2:13" x14ac:dyDescent="0.25">
      <c r="B130" s="28">
        <f t="array" ref="B130:E136">MMULT(B55:E61,B70:E73)</f>
        <v>0.57847533632286952</v>
      </c>
      <c r="C130" s="28">
        <v>0.50224215246636728</v>
      </c>
      <c r="D130" s="11">
        <v>0.42152466367712965</v>
      </c>
      <c r="E130" s="11">
        <v>-0.52017937219730892</v>
      </c>
      <c r="G130" s="6">
        <f t="array" ref="G130:M133">MMULT(B28:H31,B46:H52)</f>
        <v>1</v>
      </c>
      <c r="H130" s="6">
        <v>2</v>
      </c>
      <c r="I130" s="6">
        <v>-4</v>
      </c>
      <c r="J130" s="6">
        <v>0</v>
      </c>
      <c r="K130" s="6">
        <v>0</v>
      </c>
      <c r="L130" s="6">
        <v>0</v>
      </c>
      <c r="M130" s="6">
        <v>0</v>
      </c>
    </row>
    <row r="131" spans="2:13" x14ac:dyDescent="0.25">
      <c r="B131" s="28">
        <v>0.11659192825112119</v>
      </c>
      <c r="C131" s="28">
        <v>-5.3811659192824823E-2</v>
      </c>
      <c r="D131" s="11">
        <v>-0.11659192825112086</v>
      </c>
      <c r="E131" s="11">
        <v>0.48430493273542563</v>
      </c>
      <c r="G131" s="6">
        <v>0</v>
      </c>
      <c r="H131" s="6">
        <v>0</v>
      </c>
      <c r="I131" s="6">
        <v>4</v>
      </c>
      <c r="J131" s="6">
        <v>-4</v>
      </c>
      <c r="K131" s="6">
        <v>1</v>
      </c>
      <c r="L131" s="6">
        <v>0</v>
      </c>
      <c r="M131" s="6">
        <v>0</v>
      </c>
    </row>
    <row r="132" spans="2:13" x14ac:dyDescent="0.25">
      <c r="B132" s="28">
        <v>-0.30493273542600896</v>
      </c>
      <c r="C132" s="28">
        <v>0.44843049327354256</v>
      </c>
      <c r="D132" s="11">
        <v>0.30493273542600874</v>
      </c>
      <c r="E132" s="11">
        <v>-3.5874439461883512E-2</v>
      </c>
      <c r="G132" s="6">
        <v>0</v>
      </c>
      <c r="H132" s="6">
        <v>0</v>
      </c>
      <c r="I132" s="6">
        <v>0</v>
      </c>
      <c r="J132" s="6">
        <v>4</v>
      </c>
      <c r="K132" s="6">
        <v>0</v>
      </c>
      <c r="L132" s="6">
        <v>1</v>
      </c>
      <c r="M132" s="6">
        <v>1</v>
      </c>
    </row>
    <row r="133" spans="2:13" x14ac:dyDescent="0.25">
      <c r="B133" s="28">
        <v>-0.32286995515695049</v>
      </c>
      <c r="C133" s="28">
        <v>-0.46636771300448432</v>
      </c>
      <c r="D133" s="11">
        <v>0.32286995515695072</v>
      </c>
      <c r="E133" s="11">
        <v>0.19730941704035887</v>
      </c>
      <c r="G133" s="6">
        <v>0</v>
      </c>
      <c r="H133" s="6">
        <v>2</v>
      </c>
      <c r="I133" s="6">
        <v>0</v>
      </c>
      <c r="J133" s="6">
        <v>0</v>
      </c>
      <c r="K133" s="6">
        <v>1</v>
      </c>
      <c r="L133" s="6">
        <v>1</v>
      </c>
      <c r="M133" s="6">
        <v>0</v>
      </c>
    </row>
    <row r="134" spans="2:13" x14ac:dyDescent="0.25">
      <c r="B134" s="28">
        <v>-1.7937219730941645E-2</v>
      </c>
      <c r="C134" s="28">
        <v>8.5201793721973229E-2</v>
      </c>
      <c r="D134" s="11">
        <v>1.7937219730941756E-2</v>
      </c>
      <c r="E134" s="11">
        <v>0.23318385650224194</v>
      </c>
    </row>
    <row r="135" spans="2:13" x14ac:dyDescent="0.25">
      <c r="B135" s="28">
        <v>-9.8654708520179268E-2</v>
      </c>
      <c r="C135" s="28">
        <v>-3.1390134529147851E-2</v>
      </c>
      <c r="D135" s="11">
        <v>9.8654708520179435E-2</v>
      </c>
      <c r="E135" s="11">
        <v>0.28251121076233165</v>
      </c>
    </row>
    <row r="136" spans="2:13" x14ac:dyDescent="0.25">
      <c r="B136" s="28">
        <v>0.42152466367712965</v>
      </c>
      <c r="C136" s="28">
        <v>0.49775784753363184</v>
      </c>
      <c r="D136" s="11">
        <v>0.57847533632286952</v>
      </c>
      <c r="E136" s="11">
        <v>-0.47982062780269008</v>
      </c>
    </row>
    <row r="138" spans="2:13" ht="17.25" x14ac:dyDescent="0.25">
      <c r="B138" s="26" t="s">
        <v>51</v>
      </c>
    </row>
    <row r="140" spans="2:13" x14ac:dyDescent="0.25">
      <c r="B140" s="28">
        <f t="array" ref="B140:H146">MMULT(B130:E136,G130:M133)</f>
        <v>0.57847533632286952</v>
      </c>
      <c r="C140" s="28">
        <v>0.11659192825112119</v>
      </c>
      <c r="D140" s="28">
        <v>-0.30493273542600896</v>
      </c>
      <c r="E140" s="28">
        <v>-0.32286995515695049</v>
      </c>
      <c r="F140" s="28">
        <v>-1.7937219730941645E-2</v>
      </c>
      <c r="G140" s="28">
        <v>-9.8654708520179268E-2</v>
      </c>
      <c r="H140" s="28">
        <v>0.42152466367712965</v>
      </c>
    </row>
    <row r="141" spans="2:13" x14ac:dyDescent="0.25">
      <c r="B141" s="28">
        <v>0.11659192825112119</v>
      </c>
      <c r="C141" s="28">
        <v>1.2017937219730936</v>
      </c>
      <c r="D141" s="28">
        <v>-0.68161434977578406</v>
      </c>
      <c r="E141" s="28">
        <v>-0.25112107623318414</v>
      </c>
      <c r="F141" s="28">
        <v>0.43049327354260081</v>
      </c>
      <c r="G141" s="28">
        <v>0.36771300448430477</v>
      </c>
      <c r="H141" s="28">
        <v>-0.11659192825112086</v>
      </c>
    </row>
    <row r="142" spans="2:13" x14ac:dyDescent="0.25">
      <c r="B142" s="28">
        <v>-0.30493273542600896</v>
      </c>
      <c r="C142" s="28">
        <v>-0.68161434977578494</v>
      </c>
      <c r="D142" s="28">
        <v>3.0134529147982061</v>
      </c>
      <c r="E142" s="28">
        <v>-0.5739910313901353</v>
      </c>
      <c r="F142" s="28">
        <v>0.41255605381165905</v>
      </c>
      <c r="G142" s="28">
        <v>0.26905829596412523</v>
      </c>
      <c r="H142" s="28">
        <v>0.30493273542600874</v>
      </c>
    </row>
    <row r="143" spans="2:13" x14ac:dyDescent="0.25">
      <c r="B143" s="28">
        <v>-0.32286995515695049</v>
      </c>
      <c r="C143" s="28">
        <v>-0.25112107623318325</v>
      </c>
      <c r="D143" s="28">
        <v>-0.5739910313901353</v>
      </c>
      <c r="E143" s="28">
        <v>3.1569506726457401</v>
      </c>
      <c r="F143" s="28">
        <v>-0.26905829596412545</v>
      </c>
      <c r="G143" s="28">
        <v>0.52017937219730959</v>
      </c>
      <c r="H143" s="28">
        <v>0.32286995515695072</v>
      </c>
    </row>
    <row r="144" spans="2:13" x14ac:dyDescent="0.25">
      <c r="B144" s="28">
        <v>-1.7937219730941645E-2</v>
      </c>
      <c r="C144" s="28">
        <v>0.43049327354260059</v>
      </c>
      <c r="D144" s="28">
        <v>0.4125560538116595</v>
      </c>
      <c r="E144" s="28">
        <v>-0.26905829596412589</v>
      </c>
      <c r="F144" s="28">
        <v>0.31838565022421517</v>
      </c>
      <c r="G144" s="28">
        <v>0.25112107623318369</v>
      </c>
      <c r="H144" s="28">
        <v>1.7937219730941756E-2</v>
      </c>
    </row>
    <row r="145" spans="1:8" x14ac:dyDescent="0.25">
      <c r="B145" s="28">
        <v>-9.8654708520179268E-2</v>
      </c>
      <c r="C145" s="28">
        <v>0.36771300448430477</v>
      </c>
      <c r="D145" s="28">
        <v>0.26905829596412567</v>
      </c>
      <c r="E145" s="28">
        <v>0.52017937219730914</v>
      </c>
      <c r="F145" s="28">
        <v>0.2511210762331838</v>
      </c>
      <c r="G145" s="28">
        <v>0.38116591928251109</v>
      </c>
      <c r="H145" s="28">
        <v>9.8654708520179435E-2</v>
      </c>
    </row>
    <row r="146" spans="1:8" x14ac:dyDescent="0.25">
      <c r="B146" s="28">
        <v>0.42152466367712965</v>
      </c>
      <c r="C146" s="28">
        <v>-0.11659192825112086</v>
      </c>
      <c r="D146" s="28">
        <v>0.30493273542600874</v>
      </c>
      <c r="E146" s="28">
        <v>0.32286995515695072</v>
      </c>
      <c r="F146" s="28">
        <v>1.7937219730941756E-2</v>
      </c>
      <c r="G146" s="28">
        <v>9.8654708520179435E-2</v>
      </c>
      <c r="H146" s="28">
        <v>0.57847533632286952</v>
      </c>
    </row>
    <row r="148" spans="1:8" ht="17.25" x14ac:dyDescent="0.25">
      <c r="B148" s="26" t="s">
        <v>52</v>
      </c>
    </row>
    <row r="149" spans="1:8" x14ac:dyDescent="0.25">
      <c r="B149" s="28">
        <f t="array" ref="B149:H155">B46:H52-B140:H146</f>
        <v>0.42152466367713048</v>
      </c>
      <c r="C149" s="28">
        <v>-0.11659192825112119</v>
      </c>
      <c r="D149" s="11">
        <v>0.30493273542600896</v>
      </c>
      <c r="E149" s="11">
        <v>0.32286995515695049</v>
      </c>
      <c r="F149" s="11">
        <v>1.7937219730941645E-2</v>
      </c>
      <c r="G149" s="11">
        <v>9.8654708520179268E-2</v>
      </c>
      <c r="H149" s="11">
        <v>-0.42152466367712965</v>
      </c>
    </row>
    <row r="150" spans="1:8" x14ac:dyDescent="0.25">
      <c r="B150" s="28">
        <v>-0.11659192825112119</v>
      </c>
      <c r="C150" s="28">
        <v>0.79820627802690636</v>
      </c>
      <c r="D150" s="11">
        <v>0.68161434977578406</v>
      </c>
      <c r="E150" s="11">
        <v>0.25112107623318414</v>
      </c>
      <c r="F150" s="11">
        <v>-0.43049327354260081</v>
      </c>
      <c r="G150" s="11">
        <v>-0.36771300448430477</v>
      </c>
      <c r="H150" s="11">
        <v>0.11659192825112086</v>
      </c>
    </row>
    <row r="151" spans="1:8" x14ac:dyDescent="0.25">
      <c r="B151" s="28">
        <v>0.30493273542600896</v>
      </c>
      <c r="C151" s="28">
        <v>0.68161434977578494</v>
      </c>
      <c r="D151" s="11">
        <v>0.98654708520179391</v>
      </c>
      <c r="E151" s="11">
        <v>0.5739910313901353</v>
      </c>
      <c r="F151" s="11">
        <v>-0.41255605381165905</v>
      </c>
      <c r="G151" s="11">
        <v>-0.26905829596412523</v>
      </c>
      <c r="H151" s="11">
        <v>-0.30493273542600874</v>
      </c>
    </row>
    <row r="152" spans="1:8" x14ac:dyDescent="0.25">
      <c r="B152" s="28">
        <v>0.32286995515695049</v>
      </c>
      <c r="C152" s="28">
        <v>0.25112107623318325</v>
      </c>
      <c r="D152" s="11">
        <v>0.5739910313901353</v>
      </c>
      <c r="E152" s="11">
        <v>0.84304932735425986</v>
      </c>
      <c r="F152" s="11">
        <v>0.26905829596412545</v>
      </c>
      <c r="G152" s="11">
        <v>-0.52017937219730959</v>
      </c>
      <c r="H152" s="11">
        <v>-0.32286995515695072</v>
      </c>
    </row>
    <row r="153" spans="1:8" x14ac:dyDescent="0.25">
      <c r="B153" s="28">
        <v>1.7937219730941645E-2</v>
      </c>
      <c r="C153" s="28">
        <v>-0.43049327354260059</v>
      </c>
      <c r="D153" s="11">
        <v>-0.4125560538116595</v>
      </c>
      <c r="E153" s="11">
        <v>0.26905829596412589</v>
      </c>
      <c r="F153" s="11">
        <v>0.68161434977578483</v>
      </c>
      <c r="G153" s="11">
        <v>-0.25112107623318369</v>
      </c>
      <c r="H153" s="11">
        <v>-1.7937219730941756E-2</v>
      </c>
    </row>
    <row r="154" spans="1:8" x14ac:dyDescent="0.25">
      <c r="B154" s="28">
        <v>9.8654708520179268E-2</v>
      </c>
      <c r="C154" s="28">
        <v>-0.36771300448430477</v>
      </c>
      <c r="D154" s="11">
        <v>-0.26905829596412567</v>
      </c>
      <c r="E154" s="11">
        <v>-0.52017937219730914</v>
      </c>
      <c r="F154" s="11">
        <v>-0.2511210762331838</v>
      </c>
      <c r="G154" s="11">
        <v>0.61883408071748891</v>
      </c>
      <c r="H154" s="11">
        <v>-9.8654708520179435E-2</v>
      </c>
    </row>
    <row r="155" spans="1:8" x14ac:dyDescent="0.25">
      <c r="B155" s="28">
        <v>-0.42152466367712965</v>
      </c>
      <c r="C155" s="28">
        <v>0.11659192825112086</v>
      </c>
      <c r="D155" s="11">
        <v>-0.30493273542600874</v>
      </c>
      <c r="E155" s="11">
        <v>-0.32286995515695072</v>
      </c>
      <c r="F155" s="11">
        <v>-1.7937219730941756E-2</v>
      </c>
      <c r="G155" s="11">
        <v>-9.8654708520179435E-2</v>
      </c>
      <c r="H155" s="11">
        <v>0.42152466367713048</v>
      </c>
    </row>
    <row r="157" spans="1:8" ht="17.25" x14ac:dyDescent="0.25">
      <c r="B157" s="10" t="s">
        <v>53</v>
      </c>
    </row>
    <row r="158" spans="1:8" x14ac:dyDescent="0.25">
      <c r="B158" s="67" t="s">
        <v>100</v>
      </c>
      <c r="C158" s="67" t="s">
        <v>101</v>
      </c>
      <c r="D158" s="67" t="s">
        <v>109</v>
      </c>
      <c r="E158" s="67" t="s">
        <v>102</v>
      </c>
      <c r="F158" s="67" t="s">
        <v>103</v>
      </c>
      <c r="G158" s="67" t="s">
        <v>106</v>
      </c>
      <c r="H158" s="67" t="s">
        <v>107</v>
      </c>
    </row>
    <row r="159" spans="1:8" x14ac:dyDescent="0.25">
      <c r="A159" s="67" t="s">
        <v>100</v>
      </c>
      <c r="B159" s="70">
        <f t="array" ref="B159:H165">C122*B149:H155</f>
        <v>6.0095618250837433</v>
      </c>
      <c r="C159" s="70">
        <v>-1.6622192282146522</v>
      </c>
      <c r="D159" s="11">
        <v>4.347342596869086</v>
      </c>
      <c r="E159" s="71">
        <v>4.6030686319790304</v>
      </c>
      <c r="F159" s="71">
        <v>0.2557260351099454</v>
      </c>
      <c r="G159" s="11">
        <v>1.4064931931047029</v>
      </c>
      <c r="H159" s="11">
        <v>-6.0095618250837317</v>
      </c>
    </row>
    <row r="160" spans="1:8" x14ac:dyDescent="0.25">
      <c r="A160" s="67" t="s">
        <v>101</v>
      </c>
      <c r="B160" s="70">
        <v>-1.6622192282146522</v>
      </c>
      <c r="C160" s="70">
        <v>11.379808562392617</v>
      </c>
      <c r="D160" s="11">
        <v>9.7175893341779478</v>
      </c>
      <c r="E160" s="71">
        <v>3.5801644915392514</v>
      </c>
      <c r="F160" s="71">
        <v>-6.1374248426387084</v>
      </c>
      <c r="G160" s="11">
        <v>-5.2423837197538958</v>
      </c>
      <c r="H160" s="11">
        <v>1.6622192282146475</v>
      </c>
    </row>
    <row r="161" spans="1:8" x14ac:dyDescent="0.25">
      <c r="A161" s="67" t="s">
        <v>109</v>
      </c>
      <c r="B161" s="28">
        <v>4.347342596869086</v>
      </c>
      <c r="C161" s="28">
        <v>9.7175893341779602</v>
      </c>
      <c r="D161" s="72">
        <v>14.064931931047047</v>
      </c>
      <c r="E161" s="11">
        <v>8.1832331235182902</v>
      </c>
      <c r="F161" s="11">
        <v>-5.8816988075287622</v>
      </c>
      <c r="G161" s="11">
        <v>-3.8358905266491892</v>
      </c>
      <c r="H161" s="11">
        <v>-4.3473425968690833</v>
      </c>
    </row>
    <row r="162" spans="1:8" x14ac:dyDescent="0.25">
      <c r="A162" s="67" t="s">
        <v>102</v>
      </c>
      <c r="B162" s="70">
        <v>4.6030686319790304</v>
      </c>
      <c r="C162" s="70">
        <v>3.580164491539239</v>
      </c>
      <c r="D162" s="11">
        <v>8.1832331235182902</v>
      </c>
      <c r="E162" s="71">
        <v>12.019123650167471</v>
      </c>
      <c r="F162" s="71">
        <v>3.8358905266491923</v>
      </c>
      <c r="G162" s="11">
        <v>-7.4160550181884437</v>
      </c>
      <c r="H162" s="11">
        <v>-4.603068631979033</v>
      </c>
    </row>
    <row r="163" spans="1:8" x14ac:dyDescent="0.25">
      <c r="A163" s="67" t="s">
        <v>103</v>
      </c>
      <c r="B163" s="70">
        <v>0.2557260351099454</v>
      </c>
      <c r="C163" s="70">
        <v>-6.1374248426387057</v>
      </c>
      <c r="D163" s="11">
        <v>-5.8816988075287684</v>
      </c>
      <c r="E163" s="71">
        <v>3.8358905266491985</v>
      </c>
      <c r="F163" s="71">
        <v>9.7175893341779584</v>
      </c>
      <c r="G163" s="11">
        <v>-3.5801644915392452</v>
      </c>
      <c r="H163" s="11">
        <v>-0.25572603510994701</v>
      </c>
    </row>
    <row r="164" spans="1:8" x14ac:dyDescent="0.25">
      <c r="A164" s="67" t="s">
        <v>106</v>
      </c>
      <c r="B164" s="28">
        <v>1.4064931931047029</v>
      </c>
      <c r="C164" s="28">
        <v>-5.2423837197538958</v>
      </c>
      <c r="D164" s="11">
        <v>-3.8358905266491954</v>
      </c>
      <c r="E164" s="11">
        <v>-7.4160550181884375</v>
      </c>
      <c r="F164" s="11">
        <v>-3.580164491539247</v>
      </c>
      <c r="G164" s="72">
        <v>8.8225482112931477</v>
      </c>
      <c r="H164" s="11">
        <v>-1.4064931931047053</v>
      </c>
    </row>
    <row r="165" spans="1:8" x14ac:dyDescent="0.25">
      <c r="A165" s="67" t="s">
        <v>107</v>
      </c>
      <c r="B165" s="28">
        <v>-6.0095618250837317</v>
      </c>
      <c r="C165" s="28">
        <v>1.6622192282146475</v>
      </c>
      <c r="D165" s="11">
        <v>-4.3473425968690833</v>
      </c>
      <c r="E165" s="11">
        <v>-4.603068631979033</v>
      </c>
      <c r="F165" s="11">
        <v>-0.25572603510994701</v>
      </c>
      <c r="G165" s="11">
        <v>-1.4064931931047053</v>
      </c>
      <c r="H165" s="72">
        <v>6.0095618250837433</v>
      </c>
    </row>
    <row r="167" spans="1:8" ht="18" x14ac:dyDescent="0.35">
      <c r="A167" s="25" t="s">
        <v>62</v>
      </c>
    </row>
    <row r="169" spans="1:8" ht="18" x14ac:dyDescent="0.35">
      <c r="B169" s="3" t="s">
        <v>54</v>
      </c>
      <c r="C169" s="32">
        <f>SQRT(B159)</f>
        <v>2.4514407651590817</v>
      </c>
    </row>
    <row r="170" spans="1:8" ht="18" x14ac:dyDescent="0.35">
      <c r="B170" s="3" t="s">
        <v>55</v>
      </c>
      <c r="C170" s="32">
        <f>SQRT(C160)</f>
        <v>3.3733971842035761</v>
      </c>
    </row>
    <row r="171" spans="1:8" ht="18" x14ac:dyDescent="0.35">
      <c r="B171" s="3" t="s">
        <v>56</v>
      </c>
      <c r="C171" s="32">
        <f>SQRT(D161)</f>
        <v>3.7503242434550974</v>
      </c>
    </row>
    <row r="172" spans="1:8" ht="18" x14ac:dyDescent="0.35">
      <c r="B172" s="3" t="s">
        <v>57</v>
      </c>
      <c r="C172" s="32">
        <f>SQRT(E162)</f>
        <v>3.4668607774422484</v>
      </c>
    </row>
    <row r="173" spans="1:8" ht="18" x14ac:dyDescent="0.35">
      <c r="B173" s="3" t="s">
        <v>58</v>
      </c>
      <c r="C173" s="32">
        <f>SQRT(F163)</f>
        <v>3.1173048189386225</v>
      </c>
    </row>
    <row r="174" spans="1:8" ht="18" x14ac:dyDescent="0.35">
      <c r="B174" s="3" t="s">
        <v>59</v>
      </c>
      <c r="C174" s="32">
        <f>SQRT(G164)</f>
        <v>2.9702774636880553</v>
      </c>
    </row>
    <row r="175" spans="1:8" ht="18" x14ac:dyDescent="0.35">
      <c r="B175" s="3" t="s">
        <v>60</v>
      </c>
      <c r="C175" s="32">
        <f>SQRT(H165)</f>
        <v>2.4514407651590817</v>
      </c>
    </row>
    <row r="177" spans="1:10" x14ac:dyDescent="0.25">
      <c r="A177" s="25" t="s">
        <v>61</v>
      </c>
    </row>
    <row r="178" spans="1:10" x14ac:dyDescent="0.25">
      <c r="D178" s="9" t="s">
        <v>77</v>
      </c>
    </row>
    <row r="179" spans="1:10" ht="18" x14ac:dyDescent="0.35">
      <c r="C179" s="33" t="s">
        <v>76</v>
      </c>
      <c r="D179" s="10" t="s">
        <v>78</v>
      </c>
      <c r="E179" s="10" t="s">
        <v>79</v>
      </c>
      <c r="F179" s="10" t="s">
        <v>80</v>
      </c>
    </row>
    <row r="180" spans="1:10" ht="19.5" x14ac:dyDescent="0.35">
      <c r="C180" s="3" t="s">
        <v>81</v>
      </c>
      <c r="D180" s="54">
        <v>-1</v>
      </c>
      <c r="E180" s="23">
        <v>0</v>
      </c>
      <c r="F180" s="7">
        <v>0</v>
      </c>
    </row>
    <row r="181" spans="1:10" ht="19.5" x14ac:dyDescent="0.35">
      <c r="C181" s="3" t="s">
        <v>82</v>
      </c>
      <c r="D181" s="24">
        <v>0</v>
      </c>
      <c r="E181" s="55">
        <v>1</v>
      </c>
      <c r="F181" s="7">
        <v>0</v>
      </c>
    </row>
    <row r="182" spans="1:10" ht="18" x14ac:dyDescent="0.35">
      <c r="C182" s="3" t="s">
        <v>83</v>
      </c>
      <c r="D182" s="24">
        <v>0</v>
      </c>
      <c r="E182" s="23">
        <v>0</v>
      </c>
      <c r="F182" s="7">
        <v>0</v>
      </c>
    </row>
    <row r="183" spans="1:10" ht="18" x14ac:dyDescent="0.35">
      <c r="C183" s="3" t="s">
        <v>84</v>
      </c>
      <c r="D183" s="24">
        <v>0</v>
      </c>
      <c r="E183" s="23">
        <v>0</v>
      </c>
      <c r="F183" s="7">
        <v>0</v>
      </c>
    </row>
    <row r="184" spans="1:10" ht="18" x14ac:dyDescent="0.35">
      <c r="C184" s="3" t="s">
        <v>85</v>
      </c>
      <c r="D184" s="24">
        <v>0</v>
      </c>
      <c r="E184" s="23">
        <v>0</v>
      </c>
      <c r="F184" s="7">
        <v>0</v>
      </c>
    </row>
    <row r="185" spans="1:10" ht="19.5" x14ac:dyDescent="0.35">
      <c r="C185" s="3" t="s">
        <v>86</v>
      </c>
      <c r="D185" s="24">
        <v>0</v>
      </c>
      <c r="E185" s="23">
        <v>0</v>
      </c>
      <c r="F185" s="56">
        <v>-1</v>
      </c>
    </row>
    <row r="186" spans="1:10" ht="18" x14ac:dyDescent="0.35">
      <c r="C186" s="3" t="s">
        <v>87</v>
      </c>
      <c r="D186" s="24">
        <v>0</v>
      </c>
      <c r="E186" s="23">
        <v>0</v>
      </c>
      <c r="F186" s="7">
        <v>0</v>
      </c>
    </row>
    <row r="188" spans="1:10" ht="17.25" x14ac:dyDescent="0.25">
      <c r="D188" s="9" t="s">
        <v>88</v>
      </c>
    </row>
    <row r="189" spans="1:10" x14ac:dyDescent="0.25">
      <c r="D189" s="28">
        <f t="array" ref="D189:J191">MMULT(TRANSPOSE(D180:F186),B159:H165)</f>
        <v>-6.0095618250837433</v>
      </c>
      <c r="E189" s="28">
        <v>1.6622192282146522</v>
      </c>
      <c r="F189" s="28">
        <v>-4.347342596869086</v>
      </c>
      <c r="G189" s="28">
        <v>-4.6030686319790304</v>
      </c>
      <c r="H189" s="28">
        <v>-0.2557260351099454</v>
      </c>
      <c r="I189" s="28">
        <v>-1.4064931931047029</v>
      </c>
      <c r="J189" s="28">
        <v>6.0095618250837317</v>
      </c>
    </row>
    <row r="190" spans="1:10" x14ac:dyDescent="0.25">
      <c r="D190" s="28">
        <v>-1.6622192282146522</v>
      </c>
      <c r="E190" s="28">
        <v>11.379808562392617</v>
      </c>
      <c r="F190" s="28">
        <v>9.7175893341779478</v>
      </c>
      <c r="G190" s="28">
        <v>3.5801644915392514</v>
      </c>
      <c r="H190" s="28">
        <v>-6.1374248426387084</v>
      </c>
      <c r="I190" s="28">
        <v>-5.2423837197538958</v>
      </c>
      <c r="J190" s="28">
        <v>1.6622192282146475</v>
      </c>
    </row>
    <row r="191" spans="1:10" x14ac:dyDescent="0.25">
      <c r="D191" s="28">
        <v>-1.4064931931047029</v>
      </c>
      <c r="E191" s="28">
        <v>5.2423837197538958</v>
      </c>
      <c r="F191" s="28">
        <v>3.8358905266491954</v>
      </c>
      <c r="G191" s="28">
        <v>7.4160550181884375</v>
      </c>
      <c r="H191" s="28">
        <v>3.580164491539247</v>
      </c>
      <c r="I191" s="28">
        <v>-8.8225482112931477</v>
      </c>
      <c r="J191" s="28">
        <v>1.4064931931047053</v>
      </c>
    </row>
    <row r="193" spans="3:6" ht="17.25" x14ac:dyDescent="0.25">
      <c r="D193" s="9" t="s">
        <v>108</v>
      </c>
    </row>
    <row r="194" spans="3:6" x14ac:dyDescent="0.25">
      <c r="C194" s="69"/>
      <c r="D194" s="69" t="s">
        <v>124</v>
      </c>
      <c r="E194" s="69" t="s">
        <v>126</v>
      </c>
      <c r="F194" s="69" t="s">
        <v>125</v>
      </c>
    </row>
    <row r="195" spans="3:6" x14ac:dyDescent="0.25">
      <c r="C195" s="67" t="s">
        <v>124</v>
      </c>
      <c r="D195" s="51">
        <f t="array" ref="D195:F197">MMULT(D189:J191,D180:F186)</f>
        <v>6.0095618250837433</v>
      </c>
      <c r="E195" s="72">
        <v>1.6622192282146522</v>
      </c>
      <c r="F195" s="51">
        <v>1.4064931931047029</v>
      </c>
    </row>
    <row r="196" spans="3:6" x14ac:dyDescent="0.25">
      <c r="C196" s="67" t="s">
        <v>126</v>
      </c>
      <c r="D196" s="72">
        <v>1.6622192282146522</v>
      </c>
      <c r="E196" s="72">
        <v>11.379808562392617</v>
      </c>
      <c r="F196" s="72">
        <v>5.2423837197538958</v>
      </c>
    </row>
    <row r="197" spans="3:6" x14ac:dyDescent="0.25">
      <c r="C197" s="67" t="s">
        <v>125</v>
      </c>
      <c r="D197" s="51">
        <v>1.4064931931047029</v>
      </c>
      <c r="E197" s="72">
        <v>5.2423837197538958</v>
      </c>
      <c r="F197" s="51">
        <v>8.8225482112931477</v>
      </c>
    </row>
    <row r="199" spans="3:6" ht="18" x14ac:dyDescent="0.35">
      <c r="D199" s="3" t="s">
        <v>89</v>
      </c>
      <c r="E199" s="57">
        <f>SQRT(D195)</f>
        <v>2.4514407651590817</v>
      </c>
    </row>
    <row r="200" spans="3:6" ht="18" x14ac:dyDescent="0.35">
      <c r="D200" s="3" t="s">
        <v>90</v>
      </c>
      <c r="E200" s="57">
        <f>SQRT(E196)</f>
        <v>3.3733971842035761</v>
      </c>
    </row>
    <row r="201" spans="3:6" ht="18" x14ac:dyDescent="0.35">
      <c r="D201" s="3" t="s">
        <v>91</v>
      </c>
      <c r="E201" s="57">
        <f>SQRT(F197)</f>
        <v>2.9702774636880553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3</xdr:col>
                <xdr:colOff>600075</xdr:colOff>
                <xdr:row>0</xdr:row>
                <xdr:rowOff>47625</xdr:rowOff>
              </from>
              <to>
                <xdr:col>7</xdr:col>
                <xdr:colOff>342900</xdr:colOff>
                <xdr:row>15</xdr:row>
                <xdr:rowOff>180975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progId="Equation.DSMT4" shapeId="1028" r:id="rId6">
          <objectPr defaultSize="0" autoPict="0" r:id="rId7">
            <anchor moveWithCells="1">
              <from>
                <xdr:col>8</xdr:col>
                <xdr:colOff>276225</xdr:colOff>
                <xdr:row>18</xdr:row>
                <xdr:rowOff>19050</xdr:rowOff>
              </from>
              <to>
                <xdr:col>12</xdr:col>
                <xdr:colOff>419100</xdr:colOff>
                <xdr:row>24</xdr:row>
                <xdr:rowOff>76200</xdr:rowOff>
              </to>
            </anchor>
          </objectPr>
        </oleObject>
      </mc:Choice>
      <mc:Fallback>
        <oleObject progId="Equation.DSMT4" shapeId="1028" r:id="rId6"/>
      </mc:Fallback>
    </mc:AlternateContent>
    <mc:AlternateContent xmlns:mc="http://schemas.openxmlformats.org/markup-compatibility/2006">
      <mc:Choice Requires="x14">
        <oleObject progId="Equation.DSMT4" shapeId="1035" r:id="rId8">
          <objectPr defaultSize="0" autoPict="0" r:id="rId9">
            <anchor moveWithCells="1" sizeWithCells="1">
              <from>
                <xdr:col>2</xdr:col>
                <xdr:colOff>200025</xdr:colOff>
                <xdr:row>118</xdr:row>
                <xdr:rowOff>0</xdr:rowOff>
              </from>
              <to>
                <xdr:col>4</xdr:col>
                <xdr:colOff>447675</xdr:colOff>
                <xdr:row>120</xdr:row>
                <xdr:rowOff>57150</xdr:rowOff>
              </to>
            </anchor>
          </objectPr>
        </oleObject>
      </mc:Choice>
      <mc:Fallback>
        <oleObject progId="Equation.DSMT4" shapeId="1035" r:id="rId8"/>
      </mc:Fallback>
    </mc:AlternateContent>
    <mc:AlternateContent xmlns:mc="http://schemas.openxmlformats.org/markup-compatibility/2006">
      <mc:Choice Requires="x14">
        <oleObject progId="Equation.DSMT4" shapeId="1036" r:id="rId10">
          <objectPr defaultSize="0" autoPict="0" r:id="rId11">
            <anchor moveWithCells="1">
              <from>
                <xdr:col>3</xdr:col>
                <xdr:colOff>171450</xdr:colOff>
                <xdr:row>124</xdr:row>
                <xdr:rowOff>142875</xdr:rowOff>
              </from>
              <to>
                <xdr:col>6</xdr:col>
                <xdr:colOff>457200</xdr:colOff>
                <xdr:row>126</xdr:row>
                <xdr:rowOff>171450</xdr:rowOff>
              </to>
            </anchor>
          </objectPr>
        </oleObject>
      </mc:Choice>
      <mc:Fallback>
        <oleObject progId="Equation.DSMT4" shapeId="1036" r:id="rId10"/>
      </mc:Fallback>
    </mc:AlternateContent>
    <mc:AlternateContent xmlns:mc="http://schemas.openxmlformats.org/markup-compatibility/2006">
      <mc:Choice Requires="x14">
        <oleObject progId="Equation.DSMT4" shapeId="1037" r:id="rId12">
          <objectPr defaultSize="0" autoPict="0" r:id="rId13">
            <anchor moveWithCells="1">
              <from>
                <xdr:col>1</xdr:col>
                <xdr:colOff>9525</xdr:colOff>
                <xdr:row>40</xdr:row>
                <xdr:rowOff>85725</xdr:rowOff>
              </from>
              <to>
                <xdr:col>3</xdr:col>
                <xdr:colOff>323850</xdr:colOff>
                <xdr:row>42</xdr:row>
                <xdr:rowOff>114300</xdr:rowOff>
              </to>
            </anchor>
          </objectPr>
        </oleObject>
      </mc:Choice>
      <mc:Fallback>
        <oleObject progId="Equation.DSMT4" shapeId="1037" r:id="rId12"/>
      </mc:Fallback>
    </mc:AlternateContent>
    <mc:AlternateContent xmlns:mc="http://schemas.openxmlformats.org/markup-compatibility/2006">
      <mc:Choice Requires="x14">
        <oleObject shapeId="1038" r:id="rId14">
          <objectPr defaultSize="0" autoPict="0" r:id="rId15">
            <anchor moveWithCells="1">
              <from>
                <xdr:col>1</xdr:col>
                <xdr:colOff>19050</xdr:colOff>
                <xdr:row>105</xdr:row>
                <xdr:rowOff>190500</xdr:rowOff>
              </from>
              <to>
                <xdr:col>3</xdr:col>
                <xdr:colOff>542925</xdr:colOff>
                <xdr:row>115</xdr:row>
                <xdr:rowOff>142875</xdr:rowOff>
              </to>
            </anchor>
          </objectPr>
        </oleObject>
      </mc:Choice>
      <mc:Fallback>
        <oleObject shapeId="1038" r:id="rId14"/>
      </mc:Fallback>
    </mc:AlternateContent>
    <mc:AlternateContent xmlns:mc="http://schemas.openxmlformats.org/markup-compatibility/2006">
      <mc:Choice Requires="x14">
        <oleObject progId="Equation.DSMT4" shapeId="1039" r:id="rId16">
          <objectPr defaultSize="0" autoPict="0" r:id="rId17">
            <anchor moveWithCells="1">
              <from>
                <xdr:col>4</xdr:col>
                <xdr:colOff>0</xdr:colOff>
                <xdr:row>106</xdr:row>
                <xdr:rowOff>9525</xdr:rowOff>
              </from>
              <to>
                <xdr:col>5</xdr:col>
                <xdr:colOff>600075</xdr:colOff>
                <xdr:row>113</xdr:row>
                <xdr:rowOff>95250</xdr:rowOff>
              </to>
            </anchor>
          </objectPr>
        </oleObject>
      </mc:Choice>
      <mc:Fallback>
        <oleObject progId="Equation.DSMT4" shapeId="1039" r:id="rId16"/>
      </mc:Fallback>
    </mc:AlternateContent>
    <mc:AlternateContent xmlns:mc="http://schemas.openxmlformats.org/markup-compatibility/2006">
      <mc:Choice Requires="x14">
        <oleObject progId="Equation.DSMT4" shapeId="1040" r:id="rId18">
          <objectPr defaultSize="0" autoPict="0" r:id="rId17">
            <anchor moveWithCells="1">
              <from>
                <xdr:col>0</xdr:col>
                <xdr:colOff>438150</xdr:colOff>
                <xdr:row>178</xdr:row>
                <xdr:rowOff>57150</xdr:rowOff>
              </from>
              <to>
                <xdr:col>1</xdr:col>
                <xdr:colOff>561975</xdr:colOff>
                <xdr:row>181</xdr:row>
                <xdr:rowOff>123825</xdr:rowOff>
              </to>
            </anchor>
          </objectPr>
        </oleObject>
      </mc:Choice>
      <mc:Fallback>
        <oleObject progId="Equation.DSMT4" shapeId="1040" r:id="rId1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6DF5-4EA7-4E1C-8127-F79561A99263}">
  <dimension ref="A2:R75"/>
  <sheetViews>
    <sheetView tabSelected="1" zoomScaleNormal="100" workbookViewId="0">
      <selection activeCell="U17" sqref="U17"/>
    </sheetView>
  </sheetViews>
  <sheetFormatPr defaultRowHeight="15.75" x14ac:dyDescent="0.25"/>
  <cols>
    <col min="1" max="1" width="14.42578125" style="60" bestFit="1" customWidth="1"/>
    <col min="2" max="2" width="15" style="60" bestFit="1" customWidth="1"/>
    <col min="3" max="3" width="15.42578125" style="60" bestFit="1" customWidth="1"/>
    <col min="4" max="4" width="13.85546875" style="60" bestFit="1" customWidth="1"/>
    <col min="5" max="7" width="14.42578125" style="60" bestFit="1" customWidth="1"/>
    <col min="8" max="8" width="10.28515625" style="60" bestFit="1" customWidth="1"/>
    <col min="9" max="9" width="11.28515625" bestFit="1" customWidth="1"/>
    <col min="10" max="10" width="10.28515625" bestFit="1" customWidth="1"/>
    <col min="11" max="11" width="9.140625" style="3"/>
  </cols>
  <sheetData>
    <row r="2" spans="1:11" s="60" customFormat="1" x14ac:dyDescent="0.25">
      <c r="A2" s="61" t="s">
        <v>93</v>
      </c>
      <c r="B2" s="60" t="s">
        <v>95</v>
      </c>
    </row>
    <row r="3" spans="1:11" x14ac:dyDescent="0.25">
      <c r="K3"/>
    </row>
    <row r="4" spans="1:11" x14ac:dyDescent="0.25">
      <c r="B4" s="60" t="s">
        <v>94</v>
      </c>
      <c r="K4"/>
    </row>
    <row r="5" spans="1:11" x14ac:dyDescent="0.25">
      <c r="B5" s="60" t="s">
        <v>96</v>
      </c>
      <c r="J5" s="3"/>
      <c r="K5"/>
    </row>
    <row r="7" spans="1:11" x14ac:dyDescent="0.25">
      <c r="A7" s="60" t="s">
        <v>97</v>
      </c>
    </row>
    <row r="9" spans="1:11" x14ac:dyDescent="0.25">
      <c r="A9" s="61" t="s">
        <v>98</v>
      </c>
      <c r="B9" s="61"/>
      <c r="C9" s="61"/>
      <c r="D9" s="60" t="s">
        <v>99</v>
      </c>
    </row>
    <row r="11" spans="1:11" ht="18" x14ac:dyDescent="0.25">
      <c r="B11" s="60" t="s">
        <v>128</v>
      </c>
    </row>
    <row r="14" spans="1:11" x14ac:dyDescent="0.25">
      <c r="B14" s="65" t="s">
        <v>104</v>
      </c>
      <c r="C14" s="65" t="s">
        <v>105</v>
      </c>
    </row>
    <row r="15" spans="1:11" x14ac:dyDescent="0.25">
      <c r="A15" s="60" t="s">
        <v>100</v>
      </c>
      <c r="B15" s="62">
        <v>1</v>
      </c>
      <c r="C15" s="62">
        <v>1</v>
      </c>
    </row>
    <row r="16" spans="1:11" x14ac:dyDescent="0.25">
      <c r="A16" s="60" t="s">
        <v>101</v>
      </c>
      <c r="B16" s="62">
        <v>1</v>
      </c>
      <c r="C16" s="62">
        <v>1</v>
      </c>
    </row>
    <row r="17" spans="1:11" x14ac:dyDescent="0.25">
      <c r="A17" s="60" t="s">
        <v>102</v>
      </c>
      <c r="B17" s="62">
        <v>-1</v>
      </c>
      <c r="C17" s="62">
        <v>0</v>
      </c>
    </row>
    <row r="18" spans="1:11" s="59" customFormat="1" ht="17.25" customHeight="1" x14ac:dyDescent="0.4">
      <c r="A18" s="60" t="s">
        <v>103</v>
      </c>
      <c r="B18" s="62">
        <v>1</v>
      </c>
      <c r="C18" s="62">
        <v>1</v>
      </c>
      <c r="D18" s="60"/>
      <c r="E18" s="60"/>
      <c r="F18" s="60"/>
      <c r="G18" s="60"/>
      <c r="H18" s="60"/>
      <c r="K18" s="58"/>
    </row>
    <row r="20" spans="1:11" x14ac:dyDescent="0.25">
      <c r="B20" s="60" t="s">
        <v>111</v>
      </c>
      <c r="D20" s="79" t="s">
        <v>112</v>
      </c>
      <c r="E20" s="79"/>
      <c r="F20" s="80"/>
    </row>
    <row r="21" spans="1:11" x14ac:dyDescent="0.25">
      <c r="B21" s="66" t="s">
        <v>100</v>
      </c>
      <c r="C21" s="66" t="s">
        <v>101</v>
      </c>
      <c r="D21" s="66" t="s">
        <v>102</v>
      </c>
      <c r="E21" s="66" t="s">
        <v>103</v>
      </c>
      <c r="F21" s="64"/>
    </row>
    <row r="22" spans="1:11" x14ac:dyDescent="0.25">
      <c r="A22" s="67" t="s">
        <v>100</v>
      </c>
      <c r="B22" s="73">
        <f t="array" ref="B22:C23">' Dane + rozwiązanie'!B159:C160</f>
        <v>6.0095618250837433</v>
      </c>
      <c r="C22" s="73">
        <v>-1.6622192282146522</v>
      </c>
      <c r="D22" s="73">
        <f t="array" ref="D22:E23">' Dane + rozwiązanie'!E159:F160</f>
        <v>4.6030686319790304</v>
      </c>
      <c r="E22" s="73">
        <v>0.2557260351099454</v>
      </c>
      <c r="F22" s="64"/>
    </row>
    <row r="23" spans="1:11" x14ac:dyDescent="0.25">
      <c r="A23" s="67" t="s">
        <v>101</v>
      </c>
      <c r="B23" s="73">
        <v>-1.6622192282146522</v>
      </c>
      <c r="C23" s="73">
        <v>11.379808562392617</v>
      </c>
      <c r="D23" s="73">
        <v>3.5801644915392514</v>
      </c>
      <c r="E23" s="73">
        <v>-6.1374248426387084</v>
      </c>
      <c r="F23" s="64"/>
    </row>
    <row r="24" spans="1:11" x14ac:dyDescent="0.25">
      <c r="A24" s="67" t="s">
        <v>102</v>
      </c>
      <c r="B24" s="73">
        <f t="array" ref="B24:C25">' Dane + rozwiązanie'!B162:C163</f>
        <v>4.6030686319790304</v>
      </c>
      <c r="C24" s="73">
        <v>3.580164491539239</v>
      </c>
      <c r="D24" s="73">
        <f t="array" ref="D24:E25">' Dane + rozwiązanie'!E162:F163</f>
        <v>12.019123650167471</v>
      </c>
      <c r="E24" s="73">
        <v>3.8358905266491923</v>
      </c>
      <c r="F24" s="64"/>
    </row>
    <row r="25" spans="1:11" x14ac:dyDescent="0.25">
      <c r="A25" s="67" t="s">
        <v>103</v>
      </c>
      <c r="B25" s="73">
        <v>0.2557260351099454</v>
      </c>
      <c r="C25" s="73">
        <v>-6.1374248426387057</v>
      </c>
      <c r="D25" s="73">
        <v>3.8358905266491985</v>
      </c>
      <c r="E25" s="73">
        <v>9.7175893341779584</v>
      </c>
    </row>
    <row r="27" spans="1:11" ht="18" x14ac:dyDescent="0.25">
      <c r="B27" s="60" t="s">
        <v>110</v>
      </c>
      <c r="D27"/>
      <c r="E27"/>
      <c r="F27" s="3"/>
      <c r="G27"/>
      <c r="H27"/>
      <c r="K27"/>
    </row>
    <row r="28" spans="1:11" x14ac:dyDescent="0.25">
      <c r="B28" s="74">
        <f t="array" ref="B28:E29">MMULT(TRANSPOSE(B15:C18),B22:E25)</f>
        <v>6.3282712403633923E-15</v>
      </c>
      <c r="C28" s="74">
        <v>1.865174681370263E-14</v>
      </c>
      <c r="D28" s="74">
        <v>9.3258734068513149E-15</v>
      </c>
      <c r="E28" s="74">
        <v>3.5527136788005009E-15</v>
      </c>
      <c r="F28" s="3"/>
      <c r="G28"/>
      <c r="H28"/>
      <c r="K28"/>
    </row>
    <row r="29" spans="1:11" x14ac:dyDescent="0.25">
      <c r="B29" s="74">
        <v>4.6030686319790366</v>
      </c>
      <c r="C29" s="74">
        <v>3.5801644915392581</v>
      </c>
      <c r="D29" s="74">
        <v>12.019123650167479</v>
      </c>
      <c r="E29" s="74">
        <v>3.8358905266491954</v>
      </c>
      <c r="F29" s="63"/>
    </row>
    <row r="30" spans="1:11" x14ac:dyDescent="0.25">
      <c r="B30" s="63"/>
      <c r="C30" s="63"/>
      <c r="D30" s="63"/>
      <c r="E30" s="63"/>
      <c r="F30" s="63"/>
    </row>
    <row r="31" spans="1:11" x14ac:dyDescent="0.25">
      <c r="B31" s="60" t="s">
        <v>113</v>
      </c>
    </row>
    <row r="32" spans="1:11" x14ac:dyDescent="0.25">
      <c r="B32" s="74">
        <f t="array" ref="B32:C33">MMULT(B28:E29,B15:C18)</f>
        <v>1.9206858326015208E-14</v>
      </c>
      <c r="C32" s="74">
        <v>2.8532731732866523E-14</v>
      </c>
    </row>
    <row r="33" spans="1:18" x14ac:dyDescent="0.25">
      <c r="B33" s="74">
        <v>1.1546319456101628E-14</v>
      </c>
      <c r="C33" s="77">
        <v>12.01912365016749</v>
      </c>
    </row>
    <row r="35" spans="1:18" x14ac:dyDescent="0.25">
      <c r="B35" s="60" t="s">
        <v>114</v>
      </c>
    </row>
    <row r="37" spans="1:18" ht="18.75" x14ac:dyDescent="0.35">
      <c r="B37" s="65" t="s">
        <v>115</v>
      </c>
      <c r="C37" s="75">
        <f>SQRT(B32)</f>
        <v>1.3858881024821308E-7</v>
      </c>
      <c r="D37" s="60" t="s">
        <v>44</v>
      </c>
      <c r="E37" s="76" t="s">
        <v>116</v>
      </c>
      <c r="F37" s="76"/>
      <c r="G37" s="76"/>
      <c r="H37" s="76"/>
      <c r="I37" s="68"/>
      <c r="J37" s="68"/>
      <c r="K37" s="67"/>
      <c r="L37" s="68"/>
      <c r="M37" s="68"/>
      <c r="N37" s="68"/>
      <c r="O37" s="68"/>
      <c r="P37" s="68"/>
      <c r="Q37" s="68"/>
      <c r="R37" s="68"/>
    </row>
    <row r="38" spans="1:18" ht="18.75" x14ac:dyDescent="0.35">
      <c r="B38" s="78" t="s">
        <v>131</v>
      </c>
      <c r="C38" s="82">
        <f>SQRT(C33)</f>
        <v>3.4668607774422511</v>
      </c>
      <c r="D38" s="60" t="s">
        <v>44</v>
      </c>
    </row>
    <row r="40" spans="1:18" x14ac:dyDescent="0.25">
      <c r="A40" s="61" t="s">
        <v>117</v>
      </c>
      <c r="B40" s="60" t="s">
        <v>118</v>
      </c>
    </row>
    <row r="42" spans="1:18" x14ac:dyDescent="0.25">
      <c r="B42" s="60" t="s">
        <v>96</v>
      </c>
    </row>
    <row r="44" spans="1:18" x14ac:dyDescent="0.25">
      <c r="A44" s="60" t="s">
        <v>119</v>
      </c>
      <c r="B44" s="60" t="s">
        <v>120</v>
      </c>
    </row>
    <row r="46" spans="1:18" x14ac:dyDescent="0.25">
      <c r="B46" s="60" t="s">
        <v>121</v>
      </c>
    </row>
    <row r="48" spans="1:18" x14ac:dyDescent="0.25">
      <c r="B48" s="60" t="s">
        <v>122</v>
      </c>
    </row>
    <row r="50" spans="1:5" x14ac:dyDescent="0.25">
      <c r="B50" s="60" t="s">
        <v>123</v>
      </c>
    </row>
    <row r="52" spans="1:5" ht="19.5" x14ac:dyDescent="0.35">
      <c r="B52" s="60" t="s">
        <v>129</v>
      </c>
    </row>
    <row r="54" spans="1:5" x14ac:dyDescent="0.25">
      <c r="B54" s="78" t="s">
        <v>77</v>
      </c>
    </row>
    <row r="55" spans="1:5" x14ac:dyDescent="0.25">
      <c r="A55" s="66" t="s">
        <v>124</v>
      </c>
      <c r="B55" s="62">
        <v>-1</v>
      </c>
    </row>
    <row r="56" spans="1:5" x14ac:dyDescent="0.25">
      <c r="A56" s="66" t="s">
        <v>125</v>
      </c>
      <c r="B56" s="62">
        <v>1</v>
      </c>
    </row>
    <row r="58" spans="1:5" x14ac:dyDescent="0.25">
      <c r="B58" s="60" t="s">
        <v>127</v>
      </c>
      <c r="C58" s="79" t="s">
        <v>112</v>
      </c>
      <c r="D58" s="79"/>
      <c r="E58" s="80"/>
    </row>
    <row r="60" spans="1:5" x14ac:dyDescent="0.25">
      <c r="B60" s="81">
        <f t="array" ref="B60">' Dane + rozwiązanie'!D195</f>
        <v>6.0095618250837433</v>
      </c>
      <c r="C60" s="81">
        <f t="array" ref="C60">' Dane + rozwiązanie'!F195</f>
        <v>1.4064931931047029</v>
      </c>
    </row>
    <row r="61" spans="1:5" x14ac:dyDescent="0.25">
      <c r="B61" s="81">
        <f>' Dane + rozwiązanie'!D197</f>
        <v>1.4064931931047029</v>
      </c>
      <c r="C61" s="81">
        <f>' Dane + rozwiązanie'!F197</f>
        <v>8.8225482112931477</v>
      </c>
    </row>
    <row r="63" spans="1:5" ht="18" x14ac:dyDescent="0.25">
      <c r="B63" s="60" t="s">
        <v>110</v>
      </c>
    </row>
    <row r="64" spans="1:5" x14ac:dyDescent="0.25">
      <c r="B64" s="77">
        <f t="array" ref="B64:C64">MMULT(TRANSPOSE(B55:B56),B60:C61)</f>
        <v>-4.6030686319790401</v>
      </c>
      <c r="C64" s="77">
        <v>7.4160550181884446</v>
      </c>
    </row>
    <row r="66" spans="1:3" ht="19.5" x14ac:dyDescent="0.35">
      <c r="B66" s="65" t="s">
        <v>130</v>
      </c>
      <c r="C66" s="77">
        <f t="array" ref="C66">MMULT(B64:C64,B55:B56)</f>
        <v>12.019123650167485</v>
      </c>
    </row>
    <row r="68" spans="1:3" x14ac:dyDescent="0.25">
      <c r="B68" s="60" t="s">
        <v>76</v>
      </c>
    </row>
    <row r="69" spans="1:3" ht="18.75" x14ac:dyDescent="0.35">
      <c r="B69" s="83" t="s">
        <v>131</v>
      </c>
      <c r="C69" s="84">
        <f>SQRT(C66)</f>
        <v>3.4668607774422502</v>
      </c>
    </row>
    <row r="71" spans="1:3" x14ac:dyDescent="0.25">
      <c r="A71" s="60" t="s">
        <v>132</v>
      </c>
      <c r="B71" s="60" t="s">
        <v>133</v>
      </c>
    </row>
    <row r="73" spans="1:3" x14ac:dyDescent="0.25">
      <c r="B73" s="60" t="s">
        <v>134</v>
      </c>
    </row>
    <row r="75" spans="1:3" ht="18.75" x14ac:dyDescent="0.35">
      <c r="B75" s="83" t="s">
        <v>131</v>
      </c>
      <c r="C75" s="84">
        <f>SQRT(D24)</f>
        <v>3.4668607774422484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Dane + rozwiązanie</vt:lpstr>
      <vt:lpstr>Zastost. prawa prop. kow,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Preweda</dc:creator>
  <cp:lastModifiedBy>Edward Preweda</cp:lastModifiedBy>
  <dcterms:created xsi:type="dcterms:W3CDTF">2020-03-26T10:24:02Z</dcterms:created>
  <dcterms:modified xsi:type="dcterms:W3CDTF">2024-11-20T11:26:22Z</dcterms:modified>
</cp:coreProperties>
</file>