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pel\_PRZ_\Wykłady\W3_wyrównanie_swobodne + elipsy\"/>
    </mc:Choice>
  </mc:AlternateContent>
  <bookViews>
    <workbookView xWindow="0" yWindow="48" windowWidth="12120" windowHeight="8448" activeTab="4"/>
  </bookViews>
  <sheets>
    <sheet name="Stały A" sheetId="14" r:id="rId1"/>
    <sheet name="Stały B" sheetId="15" r:id="rId2"/>
    <sheet name="Stały C" sheetId="16" r:id="rId3"/>
    <sheet name="Stały 1" sheetId="17" r:id="rId4"/>
    <sheet name="Wyrównanie swobodne" sheetId="12" r:id="rId5"/>
    <sheet name="Wyrównanie swobodne (2)" sheetId="19" r:id="rId6"/>
    <sheet name="Pseudoodwrotność" sheetId="20" r:id="rId7"/>
    <sheet name="Zestawienie wyników" sheetId="18" r:id="rId8"/>
  </sheets>
  <calcPr calcId="162913"/>
</workbook>
</file>

<file path=xl/calcChain.xml><?xml version="1.0" encoding="utf-8"?>
<calcChain xmlns="http://schemas.openxmlformats.org/spreadsheetml/2006/main">
  <c r="C53" i="19" l="1" a="1"/>
  <c r="C53" i="19" s="1"/>
  <c r="C53" i="12" a="1"/>
  <c r="C53" i="12" s="1"/>
  <c r="R66" i="20"/>
  <c r="L63" i="20" a="1"/>
  <c r="L63" i="20" s="1"/>
  <c r="L58" i="20" a="1"/>
  <c r="L58" i="20" s="1"/>
  <c r="L53" i="20" a="1"/>
  <c r="L53" i="20" s="1"/>
  <c r="L48" i="20" a="1"/>
  <c r="L48" i="20" s="1"/>
  <c r="G63" i="20" a="1"/>
  <c r="G63" i="20" s="1"/>
  <c r="B63" i="20" a="1"/>
  <c r="B63" i="20" s="1"/>
  <c r="B4" i="20" a="1"/>
  <c r="E4" i="20" s="1"/>
  <c r="F55" i="19" l="1"/>
  <c r="D55" i="19"/>
  <c r="C55" i="19"/>
  <c r="D54" i="19"/>
  <c r="C54" i="19"/>
  <c r="F56" i="19"/>
  <c r="F53" i="19"/>
  <c r="E56" i="19"/>
  <c r="E53" i="19"/>
  <c r="E55" i="19"/>
  <c r="F54" i="19"/>
  <c r="E54" i="19"/>
  <c r="D56" i="19"/>
  <c r="D53" i="19"/>
  <c r="C56" i="19"/>
  <c r="E55" i="12"/>
  <c r="F54" i="12"/>
  <c r="F53" i="12"/>
  <c r="D55" i="12"/>
  <c r="C55" i="12"/>
  <c r="E56" i="12"/>
  <c r="E53" i="12"/>
  <c r="F55" i="12"/>
  <c r="E54" i="12"/>
  <c r="D54" i="12"/>
  <c r="C54" i="12"/>
  <c r="F56" i="12"/>
  <c r="D56" i="12"/>
  <c r="D53" i="12"/>
  <c r="C56" i="12"/>
  <c r="O65" i="20"/>
  <c r="N65" i="20"/>
  <c r="M65" i="20"/>
  <c r="L65" i="20"/>
  <c r="O64" i="20"/>
  <c r="N64" i="20"/>
  <c r="M64" i="20"/>
  <c r="L64" i="20"/>
  <c r="O66" i="20"/>
  <c r="O63" i="20"/>
  <c r="N66" i="20"/>
  <c r="N63" i="20"/>
  <c r="M66" i="20"/>
  <c r="M63" i="20"/>
  <c r="L66" i="20"/>
  <c r="O60" i="20"/>
  <c r="N60" i="20"/>
  <c r="M60" i="20"/>
  <c r="L60" i="20"/>
  <c r="O59" i="20"/>
  <c r="N59" i="20"/>
  <c r="M59" i="20"/>
  <c r="L59" i="20"/>
  <c r="O61" i="20"/>
  <c r="O58" i="20"/>
  <c r="N61" i="20"/>
  <c r="N58" i="20"/>
  <c r="M61" i="20"/>
  <c r="M58" i="20"/>
  <c r="L61" i="20"/>
  <c r="O55" i="20"/>
  <c r="N55" i="20"/>
  <c r="M55" i="20"/>
  <c r="L55" i="20"/>
  <c r="O54" i="20"/>
  <c r="N54" i="20"/>
  <c r="M54" i="20"/>
  <c r="L54" i="20"/>
  <c r="O56" i="20"/>
  <c r="O53" i="20"/>
  <c r="N56" i="20"/>
  <c r="N53" i="20"/>
  <c r="M56" i="20"/>
  <c r="M53" i="20"/>
  <c r="L56" i="20"/>
  <c r="O50" i="20"/>
  <c r="N50" i="20"/>
  <c r="M50" i="20"/>
  <c r="L50" i="20"/>
  <c r="O49" i="20"/>
  <c r="N49" i="20"/>
  <c r="M49" i="20"/>
  <c r="L49" i="20"/>
  <c r="O51" i="20"/>
  <c r="O48" i="20"/>
  <c r="N51" i="20"/>
  <c r="N48" i="20"/>
  <c r="M51" i="20"/>
  <c r="M48" i="20"/>
  <c r="L51" i="20"/>
  <c r="J65" i="20"/>
  <c r="I65" i="20"/>
  <c r="H65" i="20"/>
  <c r="G65" i="20"/>
  <c r="J64" i="20"/>
  <c r="I64" i="20"/>
  <c r="H64" i="20"/>
  <c r="G64" i="20"/>
  <c r="J66" i="20"/>
  <c r="J63" i="20"/>
  <c r="I66" i="20"/>
  <c r="I63" i="20"/>
  <c r="H66" i="20"/>
  <c r="H63" i="20"/>
  <c r="G66" i="20"/>
  <c r="E65" i="20"/>
  <c r="E64" i="20"/>
  <c r="D65" i="20"/>
  <c r="C65" i="20"/>
  <c r="B65" i="20"/>
  <c r="D64" i="20"/>
  <c r="C64" i="20"/>
  <c r="B64" i="20"/>
  <c r="E66" i="20"/>
  <c r="E63" i="20"/>
  <c r="D66" i="20"/>
  <c r="D63" i="20"/>
  <c r="C66" i="20"/>
  <c r="C63" i="20"/>
  <c r="B66" i="20"/>
  <c r="D4" i="20"/>
  <c r="C7" i="20"/>
  <c r="B7" i="20"/>
  <c r="E6" i="20"/>
  <c r="D6" i="20"/>
  <c r="C6" i="20"/>
  <c r="E5" i="20"/>
  <c r="J4" i="20" s="1" a="1"/>
  <c r="J4" i="20" s="1"/>
  <c r="D5" i="20"/>
  <c r="C5" i="20"/>
  <c r="E7" i="20"/>
  <c r="D7" i="20"/>
  <c r="C4" i="20"/>
  <c r="B4" i="20"/>
  <c r="B6" i="20"/>
  <c r="B5" i="20"/>
  <c r="G4" i="20" l="1" a="1"/>
  <c r="G10" i="20" a="1"/>
  <c r="J5" i="20"/>
  <c r="G15" i="20" s="1" a="1"/>
  <c r="J6" i="20"/>
  <c r="J7" i="20"/>
  <c r="D11" i="20"/>
  <c r="D9" i="20"/>
  <c r="G10" i="20" l="1"/>
  <c r="I12" i="20"/>
  <c r="H12" i="20"/>
  <c r="H11" i="20"/>
  <c r="H10" i="20"/>
  <c r="J12" i="20"/>
  <c r="G12" i="20"/>
  <c r="I11" i="20"/>
  <c r="G11" i="20"/>
  <c r="J11" i="20"/>
  <c r="J10" i="20"/>
  <c r="I10" i="20"/>
  <c r="I4" i="20"/>
  <c r="H5" i="20"/>
  <c r="G5" i="20"/>
  <c r="H4" i="20"/>
  <c r="G4" i="20"/>
  <c r="I7" i="20"/>
  <c r="G7" i="20"/>
  <c r="I6" i="20"/>
  <c r="G6" i="20"/>
  <c r="I5" i="20"/>
  <c r="H7" i="20"/>
  <c r="H6" i="20"/>
  <c r="I15" i="20"/>
  <c r="H15" i="20"/>
  <c r="G15" i="20"/>
  <c r="J15" i="20"/>
  <c r="G18" i="20" l="1" a="1"/>
  <c r="K18" i="20" a="1"/>
  <c r="C32" i="19" a="1"/>
  <c r="C34" i="19" s="1"/>
  <c r="O29" i="19"/>
  <c r="N28" i="19"/>
  <c r="M27" i="19"/>
  <c r="L26" i="19"/>
  <c r="K25" i="19"/>
  <c r="J24" i="19"/>
  <c r="G8" i="19"/>
  <c r="H26" i="19" s="1"/>
  <c r="G10" i="19"/>
  <c r="H28" i="19" s="1"/>
  <c r="G9" i="19"/>
  <c r="H27" i="19" s="1"/>
  <c r="G6" i="19"/>
  <c r="H24" i="19" s="1"/>
  <c r="J4" i="19"/>
  <c r="G16" i="18"/>
  <c r="F16" i="18"/>
  <c r="E16" i="18"/>
  <c r="D16" i="18"/>
  <c r="O5" i="18" a="1"/>
  <c r="N5" i="18" a="1"/>
  <c r="N7" i="18" s="1"/>
  <c r="M5" i="18" a="1"/>
  <c r="M5" i="18" s="1"/>
  <c r="L5" i="18" a="1"/>
  <c r="L6" i="18"/>
  <c r="K5" i="18" a="1"/>
  <c r="K5" i="18" s="1"/>
  <c r="F8" i="18"/>
  <c r="G8" i="18"/>
  <c r="G6" i="18"/>
  <c r="G7" i="18"/>
  <c r="G5" i="18"/>
  <c r="F7" i="18"/>
  <c r="F6" i="18"/>
  <c r="F5" i="18"/>
  <c r="E8" i="18"/>
  <c r="E7" i="18"/>
  <c r="E6" i="18"/>
  <c r="E5" i="18"/>
  <c r="D7" i="18" a="1"/>
  <c r="D7" i="18"/>
  <c r="D8" i="18" a="1"/>
  <c r="D8" i="18"/>
  <c r="D6" i="18" a="1"/>
  <c r="D6" i="18" s="1"/>
  <c r="D5" i="18"/>
  <c r="C5" i="17"/>
  <c r="C21" i="17" s="1"/>
  <c r="C5" i="16"/>
  <c r="C5" i="15"/>
  <c r="C35" i="17" a="1"/>
  <c r="D37" i="17" s="1"/>
  <c r="O32" i="17"/>
  <c r="N31" i="17"/>
  <c r="M30" i="17"/>
  <c r="L29" i="17"/>
  <c r="K28" i="17"/>
  <c r="J27" i="17"/>
  <c r="J4" i="17"/>
  <c r="C19" i="16"/>
  <c r="C20" i="16" s="1"/>
  <c r="C35" i="16" a="1"/>
  <c r="D37" i="16" s="1"/>
  <c r="O32" i="16"/>
  <c r="N31" i="16"/>
  <c r="M30" i="16"/>
  <c r="L29" i="16"/>
  <c r="K28" i="16"/>
  <c r="J27" i="16"/>
  <c r="J4" i="16"/>
  <c r="C69" i="14"/>
  <c r="C35" i="15" a="1"/>
  <c r="D37" i="15" s="1"/>
  <c r="O32" i="15"/>
  <c r="N31" i="15"/>
  <c r="M30" i="15"/>
  <c r="L29" i="15"/>
  <c r="K28" i="15"/>
  <c r="J27" i="15"/>
  <c r="J4" i="15"/>
  <c r="C102" i="14"/>
  <c r="J40" i="14" a="1"/>
  <c r="J40" i="14" s="1"/>
  <c r="E76" i="14" a="1"/>
  <c r="C35" i="14" a="1"/>
  <c r="C35" i="14" s="1"/>
  <c r="G13" i="14"/>
  <c r="G12" i="14"/>
  <c r="G10" i="14"/>
  <c r="C21" i="14"/>
  <c r="C19" i="14"/>
  <c r="C20" i="14" s="1"/>
  <c r="O32" i="14"/>
  <c r="N31" i="14"/>
  <c r="M30" i="14"/>
  <c r="L29" i="14"/>
  <c r="K28" i="14"/>
  <c r="J27" i="14"/>
  <c r="J4" i="14"/>
  <c r="C95" i="12" a="1"/>
  <c r="C95" i="12" s="1"/>
  <c r="C92" i="12" a="1"/>
  <c r="D92" i="12" s="1"/>
  <c r="E74" i="12" a="1"/>
  <c r="C59" i="12" a="1"/>
  <c r="C59" i="12" s="1"/>
  <c r="C66" i="12" s="1"/>
  <c r="D48" i="12"/>
  <c r="C43" i="12" a="1"/>
  <c r="C43" i="12" s="1"/>
  <c r="J37" i="12" a="1"/>
  <c r="J38" i="12" s="1"/>
  <c r="C37" i="12" a="1"/>
  <c r="C37" i="12" s="1"/>
  <c r="C32" i="12" a="1"/>
  <c r="C32" i="12" s="1"/>
  <c r="O29" i="12"/>
  <c r="N28" i="12"/>
  <c r="M27" i="12"/>
  <c r="L26" i="12"/>
  <c r="K25" i="12"/>
  <c r="J24" i="12"/>
  <c r="G8" i="12"/>
  <c r="H25" i="12"/>
  <c r="H26" i="12"/>
  <c r="H27" i="12"/>
  <c r="H28" i="12"/>
  <c r="H29" i="12"/>
  <c r="H24" i="12"/>
  <c r="J4" i="12"/>
  <c r="G11" i="12"/>
  <c r="G10" i="12"/>
  <c r="G9" i="12"/>
  <c r="G7" i="12"/>
  <c r="G6" i="12"/>
  <c r="C18" i="12"/>
  <c r="C17" i="12"/>
  <c r="C16" i="12"/>
  <c r="H5" i="18" l="1"/>
  <c r="K18" i="20"/>
  <c r="K20" i="20"/>
  <c r="K19" i="20"/>
  <c r="G18" i="20"/>
  <c r="H19" i="20"/>
  <c r="G19" i="20"/>
  <c r="H18" i="20"/>
  <c r="H20" i="20"/>
  <c r="I18" i="20"/>
  <c r="G20" i="20"/>
  <c r="I19" i="20"/>
  <c r="I20" i="20"/>
  <c r="N6" i="18"/>
  <c r="N5" i="18"/>
  <c r="G11" i="19"/>
  <c r="H29" i="19" s="1"/>
  <c r="G7" i="19"/>
  <c r="H25" i="19" s="1"/>
  <c r="C92" i="19" s="1" a="1"/>
  <c r="C33" i="19"/>
  <c r="D33" i="19"/>
  <c r="D32" i="19"/>
  <c r="D34" i="19"/>
  <c r="E32" i="19"/>
  <c r="E34" i="19"/>
  <c r="F32" i="19"/>
  <c r="F34" i="19"/>
  <c r="G32" i="19"/>
  <c r="G34" i="19"/>
  <c r="H34" i="19"/>
  <c r="E33" i="19"/>
  <c r="E35" i="19"/>
  <c r="C35" i="19"/>
  <c r="D35" i="19"/>
  <c r="F33" i="19"/>
  <c r="F35" i="19"/>
  <c r="G33" i="19"/>
  <c r="G35" i="19"/>
  <c r="H33" i="19"/>
  <c r="H35" i="19"/>
  <c r="H32" i="19"/>
  <c r="C32" i="19"/>
  <c r="N8" i="18"/>
  <c r="M8" i="18"/>
  <c r="M7" i="18"/>
  <c r="M6" i="18"/>
  <c r="G15" i="17"/>
  <c r="C19" i="17"/>
  <c r="C20" i="17"/>
  <c r="G12" i="16"/>
  <c r="G11" i="16"/>
  <c r="C20" i="15"/>
  <c r="G15" i="15" s="1"/>
  <c r="H32" i="15" s="1"/>
  <c r="C19" i="15"/>
  <c r="C21" i="15" s="1"/>
  <c r="G14" i="15" s="1"/>
  <c r="H31" i="15" s="1"/>
  <c r="E35" i="17"/>
  <c r="F35" i="17"/>
  <c r="G35" i="17"/>
  <c r="G37" i="17"/>
  <c r="H35" i="17"/>
  <c r="H37" i="17"/>
  <c r="C36" i="17"/>
  <c r="E37" i="17"/>
  <c r="H32" i="17"/>
  <c r="D36" i="17"/>
  <c r="F37" i="17"/>
  <c r="E36" i="17"/>
  <c r="F36" i="17"/>
  <c r="G36" i="17"/>
  <c r="C35" i="17"/>
  <c r="C37" i="17"/>
  <c r="H36" i="17"/>
  <c r="D35" i="17"/>
  <c r="G10" i="16"/>
  <c r="H27" i="16"/>
  <c r="C21" i="16"/>
  <c r="H28" i="16"/>
  <c r="H29" i="16"/>
  <c r="E35" i="16"/>
  <c r="E37" i="16"/>
  <c r="H35" i="16"/>
  <c r="D36" i="16"/>
  <c r="F35" i="16"/>
  <c r="G37" i="16"/>
  <c r="H37" i="16"/>
  <c r="C36" i="16"/>
  <c r="E36" i="16"/>
  <c r="F37" i="16"/>
  <c r="F36" i="16"/>
  <c r="G35" i="16"/>
  <c r="G36" i="16"/>
  <c r="C35" i="16"/>
  <c r="C37" i="16"/>
  <c r="H36" i="16"/>
  <c r="D35" i="16"/>
  <c r="G11" i="15"/>
  <c r="H28" i="15" s="1"/>
  <c r="E35" i="15"/>
  <c r="E37" i="15"/>
  <c r="F35" i="15"/>
  <c r="F37" i="15"/>
  <c r="G35" i="15"/>
  <c r="G37" i="15"/>
  <c r="C36" i="15"/>
  <c r="D36" i="15"/>
  <c r="H35" i="15"/>
  <c r="E36" i="15"/>
  <c r="H37" i="15"/>
  <c r="F36" i="15"/>
  <c r="G36" i="15"/>
  <c r="H36" i="15"/>
  <c r="C35" i="15"/>
  <c r="C37" i="15"/>
  <c r="D35" i="15"/>
  <c r="J42" i="14"/>
  <c r="J41" i="14"/>
  <c r="H36" i="14"/>
  <c r="G36" i="14"/>
  <c r="D36" i="14"/>
  <c r="C36" i="14"/>
  <c r="H35" i="14"/>
  <c r="E36" i="14"/>
  <c r="G37" i="14"/>
  <c r="G35" i="14"/>
  <c r="F36" i="14"/>
  <c r="H37" i="14"/>
  <c r="F37" i="14"/>
  <c r="F35" i="14"/>
  <c r="E37" i="14"/>
  <c r="E35" i="14"/>
  <c r="D37" i="14"/>
  <c r="D35" i="14"/>
  <c r="C40" i="14" s="1" a="1"/>
  <c r="C37" i="14"/>
  <c r="H29" i="14"/>
  <c r="G11" i="14"/>
  <c r="H28" i="14" s="1"/>
  <c r="H27" i="14"/>
  <c r="G15" i="14"/>
  <c r="H32" i="14" s="1"/>
  <c r="G14" i="14"/>
  <c r="H31" i="14" s="1"/>
  <c r="H30" i="14"/>
  <c r="G92" i="12"/>
  <c r="C92" i="12"/>
  <c r="E92" i="12"/>
  <c r="H92" i="12"/>
  <c r="F92" i="12"/>
  <c r="C62" i="12"/>
  <c r="C69" i="12" s="1"/>
  <c r="H8" i="18" s="1"/>
  <c r="C61" i="12"/>
  <c r="C68" i="12" s="1"/>
  <c r="C60" i="12"/>
  <c r="C67" i="12" s="1"/>
  <c r="F45" i="12"/>
  <c r="E45" i="12"/>
  <c r="D43" i="12"/>
  <c r="D45" i="12"/>
  <c r="C45" i="12"/>
  <c r="F44" i="12"/>
  <c r="E44" i="12"/>
  <c r="D44" i="12"/>
  <c r="C44" i="12"/>
  <c r="F46" i="12"/>
  <c r="F43" i="12"/>
  <c r="E46" i="12"/>
  <c r="E43" i="12"/>
  <c r="D46" i="12"/>
  <c r="C46" i="12"/>
  <c r="J40" i="12"/>
  <c r="J39" i="12"/>
  <c r="J37" i="12"/>
  <c r="F38" i="12"/>
  <c r="H38" i="12"/>
  <c r="G40" i="12"/>
  <c r="E38" i="12"/>
  <c r="D38" i="12"/>
  <c r="C38" i="12"/>
  <c r="H37" i="12"/>
  <c r="G37" i="12"/>
  <c r="E39" i="12"/>
  <c r="D37" i="12"/>
  <c r="H40" i="12"/>
  <c r="G38" i="12"/>
  <c r="F40" i="12"/>
  <c r="E40" i="12"/>
  <c r="D40" i="12"/>
  <c r="C40" i="12"/>
  <c r="H39" i="12"/>
  <c r="G39" i="12"/>
  <c r="F39" i="12"/>
  <c r="F37" i="12"/>
  <c r="E37" i="12"/>
  <c r="D39" i="12"/>
  <c r="C39" i="12"/>
  <c r="H33" i="12"/>
  <c r="F35" i="12"/>
  <c r="F33" i="12"/>
  <c r="E35" i="12"/>
  <c r="E33" i="12"/>
  <c r="C35" i="12"/>
  <c r="C33" i="12"/>
  <c r="H34" i="12"/>
  <c r="H32" i="12"/>
  <c r="H35" i="12"/>
  <c r="D35" i="12"/>
  <c r="G34" i="12"/>
  <c r="G32" i="12"/>
  <c r="G33" i="12"/>
  <c r="D33" i="12"/>
  <c r="F34" i="12"/>
  <c r="F32" i="12"/>
  <c r="G35" i="12"/>
  <c r="E34" i="12"/>
  <c r="E32" i="12"/>
  <c r="D34" i="12"/>
  <c r="D32" i="12"/>
  <c r="C34" i="12"/>
  <c r="H7" i="18" l="1"/>
  <c r="J75" i="12"/>
  <c r="J79" i="12"/>
  <c r="E95" i="12" a="1"/>
  <c r="E95" i="12" s="1"/>
  <c r="G95" i="12" s="1"/>
  <c r="C74" i="12" a="1"/>
  <c r="J77" i="12"/>
  <c r="H6" i="18"/>
  <c r="J78" i="12"/>
  <c r="J74" i="12"/>
  <c r="J76" i="12"/>
  <c r="G24" i="20" a="1"/>
  <c r="G34" i="20" a="1"/>
  <c r="M18" i="20" a="1"/>
  <c r="C37" i="19" a="1"/>
  <c r="H92" i="19"/>
  <c r="G92" i="19"/>
  <c r="F92" i="19"/>
  <c r="E92" i="19"/>
  <c r="C92" i="19"/>
  <c r="D92" i="19"/>
  <c r="G12" i="15"/>
  <c r="H29" i="15" s="1"/>
  <c r="G10" i="17"/>
  <c r="H27" i="17" s="1"/>
  <c r="G14" i="17"/>
  <c r="H31" i="17" s="1"/>
  <c r="G13" i="17"/>
  <c r="H30" i="17" s="1"/>
  <c r="G12" i="17"/>
  <c r="H29" i="17" s="1"/>
  <c r="G11" i="17"/>
  <c r="H28" i="17" s="1"/>
  <c r="C94" i="17" s="1" a="1"/>
  <c r="G15" i="16"/>
  <c r="H32" i="16" s="1"/>
  <c r="G13" i="16"/>
  <c r="H30" i="16" s="1"/>
  <c r="G14" i="16"/>
  <c r="H31" i="16" s="1"/>
  <c r="G13" i="15"/>
  <c r="H30" i="15" s="1"/>
  <c r="G10" i="15"/>
  <c r="H27" i="15" s="1"/>
  <c r="C94" i="15" s="1" a="1"/>
  <c r="F94" i="15" s="1"/>
  <c r="C40" i="17" a="1"/>
  <c r="C40" i="16" a="1"/>
  <c r="G42" i="16" s="1"/>
  <c r="C40" i="15" a="1"/>
  <c r="C40" i="14"/>
  <c r="F41" i="14"/>
  <c r="D42" i="14"/>
  <c r="C41" i="14"/>
  <c r="D40" i="14"/>
  <c r="H41" i="14"/>
  <c r="D41" i="14"/>
  <c r="F40" i="14"/>
  <c r="H42" i="14"/>
  <c r="C42" i="14"/>
  <c r="H40" i="14"/>
  <c r="G42" i="14"/>
  <c r="G40" i="14"/>
  <c r="E42" i="14"/>
  <c r="F42" i="14"/>
  <c r="E41" i="14"/>
  <c r="G41" i="14"/>
  <c r="E40" i="14"/>
  <c r="C94" i="14" a="1"/>
  <c r="C94" i="14" s="1"/>
  <c r="C74" i="12" l="1"/>
  <c r="E74" i="12" s="1"/>
  <c r="C78" i="12"/>
  <c r="E78" i="12" s="1"/>
  <c r="H78" i="12" s="1"/>
  <c r="C79" i="12"/>
  <c r="E79" i="12" s="1"/>
  <c r="H79" i="12" s="1"/>
  <c r="C77" i="12"/>
  <c r="E77" i="12" s="1"/>
  <c r="H77" i="12" s="1"/>
  <c r="C76" i="12"/>
  <c r="E76" i="12" s="1"/>
  <c r="H76" i="12" s="1"/>
  <c r="C75" i="12"/>
  <c r="E75" i="12" s="1"/>
  <c r="H75" i="12" s="1"/>
  <c r="M18" i="20"/>
  <c r="O18" i="20"/>
  <c r="N18" i="20"/>
  <c r="G37" i="20" s="1" a="1"/>
  <c r="G34" i="20"/>
  <c r="I36" i="20"/>
  <c r="I35" i="20"/>
  <c r="G35" i="20"/>
  <c r="H36" i="20"/>
  <c r="G36" i="20"/>
  <c r="I34" i="20"/>
  <c r="H35" i="20"/>
  <c r="H34" i="20"/>
  <c r="I24" i="20"/>
  <c r="G25" i="20"/>
  <c r="I26" i="20"/>
  <c r="G24" i="20"/>
  <c r="I25" i="20"/>
  <c r="H25" i="20"/>
  <c r="H24" i="20"/>
  <c r="H26" i="20"/>
  <c r="G26" i="20"/>
  <c r="C95" i="19" a="1"/>
  <c r="C95" i="19" s="1"/>
  <c r="H40" i="19"/>
  <c r="H38" i="19"/>
  <c r="C38" i="19"/>
  <c r="G37" i="19"/>
  <c r="G40" i="19"/>
  <c r="G38" i="19"/>
  <c r="F40" i="19"/>
  <c r="F38" i="19"/>
  <c r="E40" i="19"/>
  <c r="E38" i="19"/>
  <c r="C40" i="19"/>
  <c r="H39" i="19"/>
  <c r="D40" i="19"/>
  <c r="D38" i="19"/>
  <c r="G39" i="19"/>
  <c r="F39" i="19"/>
  <c r="F37" i="19"/>
  <c r="E39" i="19"/>
  <c r="E37" i="19"/>
  <c r="D39" i="19"/>
  <c r="D37" i="19"/>
  <c r="C39" i="19"/>
  <c r="C37" i="19"/>
  <c r="H37" i="19"/>
  <c r="C94" i="16" a="1"/>
  <c r="F94" i="17"/>
  <c r="D94" i="17"/>
  <c r="E94" i="17"/>
  <c r="C94" i="17"/>
  <c r="H94" i="17"/>
  <c r="G94" i="17"/>
  <c r="C41" i="17"/>
  <c r="H42" i="17"/>
  <c r="H40" i="17"/>
  <c r="G42" i="17"/>
  <c r="G40" i="17"/>
  <c r="F42" i="17"/>
  <c r="F40" i="17"/>
  <c r="E42" i="17"/>
  <c r="E40" i="17"/>
  <c r="D42" i="17"/>
  <c r="D40" i="17"/>
  <c r="D41" i="17"/>
  <c r="C42" i="17"/>
  <c r="C40" i="17"/>
  <c r="H41" i="17"/>
  <c r="G41" i="17"/>
  <c r="F41" i="17"/>
  <c r="E41" i="17"/>
  <c r="D41" i="16"/>
  <c r="C40" i="16"/>
  <c r="D40" i="16"/>
  <c r="E40" i="16"/>
  <c r="F40" i="16"/>
  <c r="G40" i="16"/>
  <c r="D42" i="16"/>
  <c r="E42" i="16"/>
  <c r="H40" i="16"/>
  <c r="C41" i="16"/>
  <c r="F42" i="16"/>
  <c r="E41" i="16"/>
  <c r="C42" i="16"/>
  <c r="H42" i="16"/>
  <c r="G41" i="16"/>
  <c r="F41" i="16"/>
  <c r="H41" i="16"/>
  <c r="C94" i="16"/>
  <c r="H94" i="16"/>
  <c r="E94" i="16"/>
  <c r="F94" i="16"/>
  <c r="D94" i="16"/>
  <c r="G94" i="16"/>
  <c r="D94" i="15"/>
  <c r="G94" i="15"/>
  <c r="H94" i="15"/>
  <c r="C94" i="15"/>
  <c r="E94" i="15"/>
  <c r="C41" i="15"/>
  <c r="H42" i="15"/>
  <c r="H40" i="15"/>
  <c r="G42" i="15"/>
  <c r="F42" i="15"/>
  <c r="F40" i="15"/>
  <c r="E42" i="15"/>
  <c r="E40" i="15"/>
  <c r="G41" i="15"/>
  <c r="D42" i="15"/>
  <c r="D40" i="15"/>
  <c r="C42" i="15"/>
  <c r="C40" i="15"/>
  <c r="H41" i="15"/>
  <c r="F41" i="15"/>
  <c r="E41" i="15"/>
  <c r="D41" i="15"/>
  <c r="G40" i="15"/>
  <c r="D94" i="14"/>
  <c r="C97" i="14" s="1" a="1"/>
  <c r="C97" i="14" s="1"/>
  <c r="E94" i="14"/>
  <c r="F94" i="14"/>
  <c r="G94" i="14"/>
  <c r="H94" i="14"/>
  <c r="C46" i="14" a="1"/>
  <c r="H74" i="12" l="1"/>
  <c r="C86" i="12" a="1"/>
  <c r="I37" i="20"/>
  <c r="G37" i="20"/>
  <c r="H37" i="20"/>
  <c r="K24" i="20" a="1"/>
  <c r="C43" i="19" a="1"/>
  <c r="J37" i="19" a="1"/>
  <c r="C97" i="15" a="1"/>
  <c r="C97" i="15" s="1"/>
  <c r="J40" i="17" a="1"/>
  <c r="C46" i="17" a="1"/>
  <c r="C97" i="17" a="1"/>
  <c r="C97" i="17" s="1"/>
  <c r="J40" i="16" a="1"/>
  <c r="J41" i="16" s="1"/>
  <c r="C46" i="16" a="1"/>
  <c r="C48" i="16" s="1"/>
  <c r="C97" i="16" a="1"/>
  <c r="C97" i="16" s="1"/>
  <c r="J40" i="15" a="1"/>
  <c r="C46" i="15" a="1"/>
  <c r="C46" i="14"/>
  <c r="E48" i="14"/>
  <c r="D48" i="14"/>
  <c r="C48" i="14"/>
  <c r="E47" i="14"/>
  <c r="D47" i="14"/>
  <c r="D46" i="14"/>
  <c r="C47" i="14"/>
  <c r="E46" i="14"/>
  <c r="D86" i="12" l="1"/>
  <c r="F86" i="12"/>
  <c r="H86" i="12"/>
  <c r="E86" i="12"/>
  <c r="C86" i="12"/>
  <c r="G86" i="12"/>
  <c r="K24" i="20"/>
  <c r="L25" i="20"/>
  <c r="K25" i="20"/>
  <c r="L24" i="20"/>
  <c r="M25" i="20"/>
  <c r="M24" i="20"/>
  <c r="K26" i="20"/>
  <c r="M26" i="20"/>
  <c r="L26" i="20"/>
  <c r="J40" i="19"/>
  <c r="J39" i="19"/>
  <c r="J38" i="19"/>
  <c r="J37" i="19"/>
  <c r="C59" i="19" s="1" a="1"/>
  <c r="D44" i="19"/>
  <c r="C44" i="19"/>
  <c r="F46" i="19"/>
  <c r="F43" i="19"/>
  <c r="F45" i="19"/>
  <c r="E46" i="19"/>
  <c r="E43" i="19"/>
  <c r="C46" i="19"/>
  <c r="D46" i="19"/>
  <c r="D43" i="19"/>
  <c r="E45" i="19"/>
  <c r="D45" i="19"/>
  <c r="C45" i="19"/>
  <c r="F44" i="19"/>
  <c r="E44" i="19"/>
  <c r="C43" i="19"/>
  <c r="D48" i="17"/>
  <c r="E47" i="17"/>
  <c r="E48" i="17"/>
  <c r="C48" i="17"/>
  <c r="D47" i="17"/>
  <c r="C47" i="17"/>
  <c r="E46" i="17"/>
  <c r="D46" i="17"/>
  <c r="C46" i="17"/>
  <c r="J41" i="17"/>
  <c r="J42" i="17"/>
  <c r="J40" i="17"/>
  <c r="J40" i="16"/>
  <c r="J42" i="16"/>
  <c r="E48" i="16"/>
  <c r="C46" i="16"/>
  <c r="E46" i="16"/>
  <c r="D48" i="16"/>
  <c r="E47" i="16"/>
  <c r="D46" i="16"/>
  <c r="C47" i="16"/>
  <c r="D47" i="16"/>
  <c r="D51" i="16" a="1"/>
  <c r="D48" i="15"/>
  <c r="C48" i="15"/>
  <c r="D47" i="15"/>
  <c r="C47" i="15"/>
  <c r="E46" i="15"/>
  <c r="C46" i="15"/>
  <c r="D46" i="15"/>
  <c r="E48" i="15"/>
  <c r="E47" i="15"/>
  <c r="J42" i="15"/>
  <c r="J41" i="15"/>
  <c r="J40" i="15"/>
  <c r="C56" i="14" a="1"/>
  <c r="D51" i="14" a="1"/>
  <c r="D51" i="14" s="1"/>
  <c r="C89" i="12" l="1" a="1"/>
  <c r="C89" i="12" s="1"/>
  <c r="C100" i="12" s="1"/>
  <c r="O24" i="20" a="1"/>
  <c r="O26" i="20" s="1"/>
  <c r="I53" i="19" a="1"/>
  <c r="D48" i="19"/>
  <c r="C60" i="19"/>
  <c r="C67" i="19" s="1"/>
  <c r="I6" i="18" s="1"/>
  <c r="C59" i="19"/>
  <c r="C62" i="19"/>
  <c r="C69" i="19" s="1"/>
  <c r="I8" i="18" s="1"/>
  <c r="C61" i="19"/>
  <c r="C68" i="19" s="1"/>
  <c r="I7" i="18" s="1"/>
  <c r="C56" i="17" a="1"/>
  <c r="D51" i="17" a="1"/>
  <c r="D51" i="17" s="1"/>
  <c r="D51" i="16"/>
  <c r="C56" i="16" a="1"/>
  <c r="C58" i="16" s="1"/>
  <c r="C56" i="15" a="1"/>
  <c r="D51" i="15" a="1"/>
  <c r="D51" i="15" s="1"/>
  <c r="C56" i="14"/>
  <c r="D56" i="14"/>
  <c r="D58" i="14"/>
  <c r="C57" i="14"/>
  <c r="C58" i="14"/>
  <c r="E57" i="14"/>
  <c r="D57" i="14"/>
  <c r="E58" i="14"/>
  <c r="E56" i="14"/>
  <c r="O7" i="18" l="1"/>
  <c r="C101" i="12"/>
  <c r="H16" i="18" s="1"/>
  <c r="O6" i="18"/>
  <c r="O8" i="18"/>
  <c r="Q25" i="20"/>
  <c r="P25" i="20"/>
  <c r="P24" i="20"/>
  <c r="O25" i="20"/>
  <c r="Q26" i="20"/>
  <c r="O24" i="20"/>
  <c r="P26" i="20"/>
  <c r="Q24" i="20"/>
  <c r="J75" i="19"/>
  <c r="J79" i="19"/>
  <c r="C74" i="19" a="1"/>
  <c r="E95" i="19" a="1"/>
  <c r="E95" i="19" s="1"/>
  <c r="G95" i="19" s="1"/>
  <c r="C66" i="19"/>
  <c r="J78" i="19"/>
  <c r="L55" i="19"/>
  <c r="K55" i="19"/>
  <c r="J55" i="19"/>
  <c r="J54" i="19"/>
  <c r="I55" i="19"/>
  <c r="K54" i="19"/>
  <c r="L54" i="19"/>
  <c r="I54" i="19"/>
  <c r="L56" i="19"/>
  <c r="L53" i="19"/>
  <c r="K56" i="19"/>
  <c r="K53" i="19"/>
  <c r="J56" i="19"/>
  <c r="J53" i="19"/>
  <c r="I56" i="19"/>
  <c r="I53" i="19"/>
  <c r="N53" i="19" s="1" a="1"/>
  <c r="D58" i="17"/>
  <c r="C58" i="17"/>
  <c r="E57" i="17"/>
  <c r="D57" i="17"/>
  <c r="C57" i="17"/>
  <c r="E56" i="17"/>
  <c r="D56" i="17"/>
  <c r="E58" i="17"/>
  <c r="C56" i="17"/>
  <c r="E56" i="16"/>
  <c r="C62" i="16" s="1" a="1"/>
  <c r="C57" i="16"/>
  <c r="E57" i="16"/>
  <c r="D58" i="16"/>
  <c r="E58" i="16"/>
  <c r="D56" i="16"/>
  <c r="C56" i="16"/>
  <c r="D57" i="16"/>
  <c r="D58" i="15"/>
  <c r="C58" i="15"/>
  <c r="E57" i="15"/>
  <c r="D57" i="15"/>
  <c r="C57" i="15"/>
  <c r="E56" i="15"/>
  <c r="C56" i="15"/>
  <c r="D56" i="15"/>
  <c r="E58" i="15"/>
  <c r="C62" i="14" a="1"/>
  <c r="J74" i="19" l="1"/>
  <c r="I5" i="18"/>
  <c r="O5" i="18"/>
  <c r="G29" i="20" a="1"/>
  <c r="P54" i="19"/>
  <c r="O54" i="19"/>
  <c r="N54" i="19"/>
  <c r="N56" i="19"/>
  <c r="N53" i="19"/>
  <c r="Q56" i="19"/>
  <c r="Q53" i="19"/>
  <c r="O56" i="19"/>
  <c r="O53" i="19"/>
  <c r="Q55" i="19"/>
  <c r="P56" i="19"/>
  <c r="P53" i="19"/>
  <c r="P55" i="19"/>
  <c r="O55" i="19"/>
  <c r="N55" i="19"/>
  <c r="Q54" i="19"/>
  <c r="J77" i="19"/>
  <c r="J76" i="19"/>
  <c r="C78" i="19"/>
  <c r="C77" i="19"/>
  <c r="C76" i="19"/>
  <c r="C75" i="19"/>
  <c r="C74" i="19"/>
  <c r="E74" i="19" s="1" a="1"/>
  <c r="C79" i="19"/>
  <c r="C62" i="17" a="1"/>
  <c r="C63" i="17" s="1"/>
  <c r="C70" i="17" s="1"/>
  <c r="C64" i="16"/>
  <c r="C71" i="16" s="1"/>
  <c r="J81" i="16" s="1"/>
  <c r="C62" i="16"/>
  <c r="C63" i="16"/>
  <c r="C70" i="16" s="1"/>
  <c r="C62" i="15" a="1"/>
  <c r="C62" i="14"/>
  <c r="C64" i="14"/>
  <c r="C71" i="14" s="1"/>
  <c r="J79" i="14" s="1"/>
  <c r="C63" i="14"/>
  <c r="C70" i="14" s="1"/>
  <c r="J78" i="14" s="1"/>
  <c r="G30" i="20" l="1"/>
  <c r="I29" i="20"/>
  <c r="I31" i="20"/>
  <c r="H31" i="20"/>
  <c r="H30" i="20"/>
  <c r="G31" i="20"/>
  <c r="I30" i="20"/>
  <c r="H29" i="20"/>
  <c r="G29" i="20"/>
  <c r="K29" i="20" s="1" a="1"/>
  <c r="E77" i="19"/>
  <c r="H77" i="19" s="1"/>
  <c r="E78" i="19"/>
  <c r="H78" i="19" s="1"/>
  <c r="E79" i="19"/>
  <c r="H79" i="19" s="1"/>
  <c r="E76" i="19"/>
  <c r="H76" i="19" s="1"/>
  <c r="E75" i="19"/>
  <c r="H75" i="19" s="1"/>
  <c r="E74" i="19"/>
  <c r="J80" i="17"/>
  <c r="C62" i="17"/>
  <c r="C64" i="17"/>
  <c r="C71" i="17" s="1"/>
  <c r="J80" i="16"/>
  <c r="J77" i="16"/>
  <c r="C76" i="16" a="1"/>
  <c r="E97" i="16" a="1"/>
  <c r="E97" i="16" s="1"/>
  <c r="G97" i="16" s="1"/>
  <c r="C69" i="16"/>
  <c r="C63" i="15"/>
  <c r="C70" i="15" s="1"/>
  <c r="C64" i="15"/>
  <c r="C71" i="15" s="1"/>
  <c r="J80" i="15" s="1"/>
  <c r="C62" i="15"/>
  <c r="C69" i="15" s="1"/>
  <c r="C76" i="14" a="1"/>
  <c r="J76" i="14"/>
  <c r="E97" i="14" a="1"/>
  <c r="E97" i="14" s="1"/>
  <c r="G97" i="14" s="1"/>
  <c r="J80" i="14"/>
  <c r="J77" i="14"/>
  <c r="J81" i="14"/>
  <c r="L29" i="20" l="1"/>
  <c r="K31" i="20"/>
  <c r="M30" i="20"/>
  <c r="N31" i="20"/>
  <c r="M31" i="20"/>
  <c r="K29" i="20"/>
  <c r="K30" i="20"/>
  <c r="L31" i="20"/>
  <c r="N29" i="20"/>
  <c r="M29" i="20"/>
  <c r="L30" i="20"/>
  <c r="N30" i="20"/>
  <c r="C86" i="19" a="1"/>
  <c r="H74" i="19"/>
  <c r="J81" i="17"/>
  <c r="J77" i="17"/>
  <c r="C76" i="17" a="1"/>
  <c r="C79" i="17" s="1"/>
  <c r="E97" i="17" a="1"/>
  <c r="E97" i="17" s="1"/>
  <c r="G97" i="17" s="1"/>
  <c r="C69" i="17"/>
  <c r="J79" i="16"/>
  <c r="J78" i="16"/>
  <c r="J76" i="16"/>
  <c r="C78" i="16"/>
  <c r="C76" i="16"/>
  <c r="E76" i="16" s="1" a="1"/>
  <c r="C77" i="16"/>
  <c r="C80" i="16"/>
  <c r="C81" i="16"/>
  <c r="C79" i="16"/>
  <c r="J77" i="15"/>
  <c r="J81" i="15"/>
  <c r="J76" i="15"/>
  <c r="J79" i="15"/>
  <c r="J78" i="15"/>
  <c r="C76" i="15" a="1"/>
  <c r="E97" i="15" a="1"/>
  <c r="E97" i="15" s="1"/>
  <c r="G97" i="15" s="1"/>
  <c r="C77" i="14"/>
  <c r="E77" i="14" s="1"/>
  <c r="C78" i="14"/>
  <c r="E78" i="14" s="1"/>
  <c r="C81" i="14"/>
  <c r="E81" i="14" s="1"/>
  <c r="C76" i="14"/>
  <c r="E76" i="14" s="1"/>
  <c r="C80" i="14"/>
  <c r="E80" i="14" s="1"/>
  <c r="C79" i="14"/>
  <c r="E79" i="14" s="1"/>
  <c r="H79" i="14"/>
  <c r="H81" i="14"/>
  <c r="H80" i="14"/>
  <c r="H78" i="14"/>
  <c r="H77" i="14"/>
  <c r="G41" i="20" l="1" a="1"/>
  <c r="E86" i="19"/>
  <c r="D86" i="19"/>
  <c r="C86" i="19"/>
  <c r="H86" i="19"/>
  <c r="G86" i="19"/>
  <c r="F86" i="19"/>
  <c r="J79" i="17"/>
  <c r="J78" i="17"/>
  <c r="J76" i="17"/>
  <c r="C81" i="17"/>
  <c r="C77" i="17"/>
  <c r="C78" i="17"/>
  <c r="C80" i="17"/>
  <c r="C76" i="17"/>
  <c r="E76" i="17" a="1"/>
  <c r="E81" i="16"/>
  <c r="H81" i="16" s="1"/>
  <c r="E80" i="16"/>
  <c r="H80" i="16" s="1"/>
  <c r="E79" i="16"/>
  <c r="H79" i="16" s="1"/>
  <c r="E78" i="16"/>
  <c r="H78" i="16" s="1"/>
  <c r="E76" i="16"/>
  <c r="E77" i="16"/>
  <c r="H77" i="16" s="1"/>
  <c r="C78" i="15"/>
  <c r="C77" i="15"/>
  <c r="C81" i="15"/>
  <c r="C80" i="15"/>
  <c r="C79" i="15"/>
  <c r="C76" i="15"/>
  <c r="E76" i="15" s="1" a="1"/>
  <c r="C88" i="14" a="1"/>
  <c r="H76" i="14"/>
  <c r="J43" i="20" l="1"/>
  <c r="I44" i="20"/>
  <c r="G41" i="20"/>
  <c r="I41" i="20"/>
  <c r="G44" i="20"/>
  <c r="H43" i="20"/>
  <c r="H44" i="20"/>
  <c r="I43" i="20"/>
  <c r="H41" i="20"/>
  <c r="J41" i="20"/>
  <c r="J42" i="20"/>
  <c r="H42" i="20"/>
  <c r="G43" i="20"/>
  <c r="G42" i="20"/>
  <c r="I42" i="20"/>
  <c r="J44" i="20"/>
  <c r="C89" i="19" a="1"/>
  <c r="C89" i="19" s="1"/>
  <c r="C100" i="19" s="1"/>
  <c r="E81" i="17"/>
  <c r="H81" i="17" s="1"/>
  <c r="E80" i="17"/>
  <c r="H80" i="17" s="1"/>
  <c r="E79" i="17"/>
  <c r="H79" i="17" s="1"/>
  <c r="E78" i="17"/>
  <c r="H78" i="17" s="1"/>
  <c r="E77" i="17"/>
  <c r="H77" i="17" s="1"/>
  <c r="E76" i="17"/>
  <c r="C88" i="16" a="1"/>
  <c r="H76" i="16"/>
  <c r="E81" i="15"/>
  <c r="H81" i="15" s="1"/>
  <c r="E80" i="15"/>
  <c r="H80" i="15" s="1"/>
  <c r="E79" i="15"/>
  <c r="H79" i="15" s="1"/>
  <c r="E78" i="15"/>
  <c r="H78" i="15" s="1"/>
  <c r="E76" i="15"/>
  <c r="E77" i="15"/>
  <c r="H77" i="15" s="1"/>
  <c r="F88" i="14"/>
  <c r="E88" i="14"/>
  <c r="D88" i="14"/>
  <c r="G88" i="14"/>
  <c r="H88" i="14"/>
  <c r="C88" i="14"/>
  <c r="C91" i="14" s="1" a="1"/>
  <c r="C91" i="14" s="1"/>
  <c r="B58" i="20" l="1" a="1"/>
  <c r="B53" i="20" a="1"/>
  <c r="B48" i="20" a="1"/>
  <c r="C104" i="19" a="1"/>
  <c r="C101" i="19"/>
  <c r="I16" i="18" s="1"/>
  <c r="C88" i="17" a="1"/>
  <c r="H76" i="17"/>
  <c r="C88" i="16"/>
  <c r="F88" i="16"/>
  <c r="E88" i="16"/>
  <c r="G88" i="16"/>
  <c r="H88" i="16"/>
  <c r="D88" i="16"/>
  <c r="C88" i="15" a="1"/>
  <c r="H76" i="15"/>
  <c r="C103" i="14"/>
  <c r="C48" i="20" l="1"/>
  <c r="B51" i="20"/>
  <c r="D50" i="20"/>
  <c r="E48" i="20"/>
  <c r="E49" i="20"/>
  <c r="D49" i="20"/>
  <c r="D51" i="20"/>
  <c r="B48" i="20"/>
  <c r="C49" i="20"/>
  <c r="B49" i="20"/>
  <c r="C51" i="20"/>
  <c r="D48" i="20"/>
  <c r="C50" i="20"/>
  <c r="E50" i="20"/>
  <c r="B50" i="20"/>
  <c r="E51" i="20"/>
  <c r="C53" i="20"/>
  <c r="E55" i="20"/>
  <c r="E53" i="20"/>
  <c r="C56" i="20"/>
  <c r="B53" i="20"/>
  <c r="D56" i="20"/>
  <c r="D53" i="20"/>
  <c r="B56" i="20"/>
  <c r="B55" i="20"/>
  <c r="D54" i="20"/>
  <c r="C54" i="20"/>
  <c r="D55" i="20"/>
  <c r="B54" i="20"/>
  <c r="C55" i="20"/>
  <c r="E56" i="20"/>
  <c r="E54" i="20"/>
  <c r="B58" i="20"/>
  <c r="D58" i="20"/>
  <c r="D61" i="20"/>
  <c r="C61" i="20"/>
  <c r="C60" i="20"/>
  <c r="E60" i="20"/>
  <c r="C59" i="20"/>
  <c r="B60" i="20"/>
  <c r="E59" i="20"/>
  <c r="C58" i="20"/>
  <c r="D60" i="20"/>
  <c r="D59" i="20"/>
  <c r="B61" i="20"/>
  <c r="E61" i="20"/>
  <c r="B59" i="20"/>
  <c r="E58" i="20"/>
  <c r="F107" i="19"/>
  <c r="I107" i="19" s="1"/>
  <c r="P8" i="18" s="1"/>
  <c r="F104" i="19"/>
  <c r="E107" i="19"/>
  <c r="E104" i="19"/>
  <c r="D107" i="19"/>
  <c r="D104" i="19"/>
  <c r="C107" i="19"/>
  <c r="C104" i="19"/>
  <c r="D106" i="19"/>
  <c r="C106" i="19"/>
  <c r="F106" i="19"/>
  <c r="F105" i="19"/>
  <c r="E105" i="19"/>
  <c r="D105" i="19"/>
  <c r="I105" i="19" s="1"/>
  <c r="P6" i="18" s="1"/>
  <c r="C105" i="19"/>
  <c r="E106" i="19"/>
  <c r="I106" i="19" s="1"/>
  <c r="P7" i="18" s="1"/>
  <c r="C88" i="17"/>
  <c r="G88" i="17"/>
  <c r="H88" i="17"/>
  <c r="D88" i="17"/>
  <c r="F88" i="17"/>
  <c r="E88" i="17"/>
  <c r="C91" i="16" a="1"/>
  <c r="C91" i="16" s="1"/>
  <c r="C102" i="16" s="1"/>
  <c r="C88" i="15"/>
  <c r="H88" i="15"/>
  <c r="G88" i="15"/>
  <c r="F88" i="15"/>
  <c r="E88" i="15"/>
  <c r="D88" i="15"/>
  <c r="K7" i="18"/>
  <c r="K8" i="18"/>
  <c r="G53" i="20" l="1" a="1"/>
  <c r="G58" i="20" a="1"/>
  <c r="G48" i="20" a="1"/>
  <c r="I104" i="19"/>
  <c r="P5" i="18" s="1"/>
  <c r="C110" i="19" a="1"/>
  <c r="C91" i="17" a="1"/>
  <c r="C91" i="17" s="1"/>
  <c r="C102" i="17" s="1"/>
  <c r="C103" i="16"/>
  <c r="C106" i="16" a="1"/>
  <c r="C91" i="15" a="1"/>
  <c r="C91" i="15" s="1"/>
  <c r="C102" i="15" s="1"/>
  <c r="K6" i="18"/>
  <c r="G48" i="20" l="1"/>
  <c r="H51" i="20"/>
  <c r="I50" i="20"/>
  <c r="G50" i="20"/>
  <c r="G51" i="20"/>
  <c r="J51" i="20"/>
  <c r="H48" i="20"/>
  <c r="I49" i="20"/>
  <c r="H50" i="20"/>
  <c r="J49" i="20"/>
  <c r="G49" i="20"/>
  <c r="I51" i="20"/>
  <c r="H49" i="20"/>
  <c r="J48" i="20"/>
  <c r="I48" i="20"/>
  <c r="J50" i="20"/>
  <c r="G58" i="20"/>
  <c r="J60" i="20"/>
  <c r="H61" i="20"/>
  <c r="G61" i="20"/>
  <c r="G60" i="20"/>
  <c r="H59" i="20"/>
  <c r="J58" i="20"/>
  <c r="I58" i="20"/>
  <c r="I60" i="20"/>
  <c r="H58" i="20"/>
  <c r="H60" i="20"/>
  <c r="J59" i="20"/>
  <c r="J61" i="20"/>
  <c r="I59" i="20"/>
  <c r="I61" i="20"/>
  <c r="G59" i="20"/>
  <c r="H53" i="20"/>
  <c r="I54" i="20"/>
  <c r="J56" i="20"/>
  <c r="J53" i="20"/>
  <c r="J55" i="20"/>
  <c r="I55" i="20"/>
  <c r="G54" i="20"/>
  <c r="H54" i="20"/>
  <c r="G55" i="20"/>
  <c r="I56" i="20"/>
  <c r="G53" i="20"/>
  <c r="H56" i="20"/>
  <c r="I53" i="20"/>
  <c r="G56" i="20"/>
  <c r="J54" i="20"/>
  <c r="H55" i="20"/>
  <c r="E114" i="19"/>
  <c r="E111" i="19"/>
  <c r="D114" i="19"/>
  <c r="D111" i="19"/>
  <c r="C114" i="19"/>
  <c r="C111" i="19"/>
  <c r="D113" i="19"/>
  <c r="F113" i="19"/>
  <c r="F110" i="19"/>
  <c r="C113" i="19"/>
  <c r="F112" i="19"/>
  <c r="E113" i="19"/>
  <c r="E110" i="19"/>
  <c r="D110" i="19"/>
  <c r="E115" i="19"/>
  <c r="E112" i="19"/>
  <c r="D115" i="19"/>
  <c r="D112" i="19"/>
  <c r="C115" i="19"/>
  <c r="C112" i="19"/>
  <c r="F114" i="19"/>
  <c r="F111" i="19"/>
  <c r="C110" i="19"/>
  <c r="C117" i="19" s="1" a="1"/>
  <c r="F115" i="19"/>
  <c r="C106" i="17" a="1"/>
  <c r="C103" i="17"/>
  <c r="D106" i="16"/>
  <c r="C106" i="16"/>
  <c r="C107" i="16"/>
  <c r="E108" i="16"/>
  <c r="H108" i="16" s="1"/>
  <c r="E107" i="16"/>
  <c r="D108" i="16"/>
  <c r="C108" i="16"/>
  <c r="D107" i="16"/>
  <c r="H106" i="16" s="1"/>
  <c r="E106" i="16"/>
  <c r="C103" i="15"/>
  <c r="H121" i="19" l="1"/>
  <c r="H119" i="19"/>
  <c r="H117" i="19"/>
  <c r="G121" i="19"/>
  <c r="J121" i="19" s="1"/>
  <c r="G119" i="19"/>
  <c r="G117" i="19"/>
  <c r="F121" i="19"/>
  <c r="F119" i="19"/>
  <c r="F117" i="19"/>
  <c r="H120" i="19"/>
  <c r="E121" i="19"/>
  <c r="E119" i="19"/>
  <c r="J119" i="19" s="1"/>
  <c r="E117" i="19"/>
  <c r="H118" i="19"/>
  <c r="G120" i="19"/>
  <c r="D121" i="19"/>
  <c r="D119" i="19"/>
  <c r="D117" i="19"/>
  <c r="C121" i="19"/>
  <c r="C119" i="19"/>
  <c r="C117" i="19"/>
  <c r="J117" i="19" s="1"/>
  <c r="G122" i="19"/>
  <c r="F122" i="19"/>
  <c r="F120" i="19"/>
  <c r="J120" i="19" s="1"/>
  <c r="F118" i="19"/>
  <c r="E122" i="19"/>
  <c r="E120" i="19"/>
  <c r="E118" i="19"/>
  <c r="D122" i="19"/>
  <c r="D120" i="19"/>
  <c r="D118" i="19"/>
  <c r="J118" i="19" s="1"/>
  <c r="C122" i="19"/>
  <c r="C120" i="19"/>
  <c r="C118" i="19"/>
  <c r="H122" i="19"/>
  <c r="J122" i="19" s="1"/>
  <c r="G118" i="19"/>
  <c r="D106" i="17"/>
  <c r="C106" i="17"/>
  <c r="E108" i="17"/>
  <c r="H108" i="17" s="1"/>
  <c r="D108" i="17"/>
  <c r="E106" i="17"/>
  <c r="C108" i="17"/>
  <c r="E107" i="17"/>
  <c r="D107" i="17"/>
  <c r="H107" i="17" s="1"/>
  <c r="C107" i="17"/>
  <c r="C112" i="16" a="1"/>
  <c r="H105" i="16"/>
  <c r="L8" i="18"/>
  <c r="L7" i="18"/>
  <c r="C112" i="17" l="1" a="1"/>
  <c r="H106" i="17"/>
  <c r="C116" i="16"/>
  <c r="C112" i="16"/>
  <c r="D117" i="16"/>
  <c r="E115" i="16"/>
  <c r="C117" i="16"/>
  <c r="C115" i="16"/>
  <c r="E117" i="16"/>
  <c r="E114" i="16"/>
  <c r="E112" i="16"/>
  <c r="D114" i="16"/>
  <c r="E113" i="16"/>
  <c r="D113" i="16"/>
  <c r="C114" i="16"/>
  <c r="C113" i="16"/>
  <c r="E116" i="16"/>
  <c r="D116" i="16"/>
  <c r="D112" i="16"/>
  <c r="D115" i="16"/>
  <c r="L5" i="18"/>
  <c r="C116" i="17" l="1"/>
  <c r="C112" i="17"/>
  <c r="E115" i="17"/>
  <c r="D115" i="17"/>
  <c r="C115" i="17"/>
  <c r="E114" i="17"/>
  <c r="D117" i="17"/>
  <c r="D114" i="17"/>
  <c r="D112" i="17"/>
  <c r="C114" i="17"/>
  <c r="D113" i="17"/>
  <c r="E117" i="17"/>
  <c r="E113" i="17"/>
  <c r="C117" i="17"/>
  <c r="C113" i="17"/>
  <c r="E116" i="17"/>
  <c r="E112" i="17"/>
  <c r="D116" i="17"/>
  <c r="C119" i="16" a="1"/>
  <c r="C119" i="17" l="1" a="1"/>
  <c r="H123" i="16"/>
  <c r="H121" i="16"/>
  <c r="H119" i="16"/>
  <c r="F123" i="16"/>
  <c r="D124" i="16"/>
  <c r="G123" i="16"/>
  <c r="J123" i="16" s="1"/>
  <c r="G121" i="16"/>
  <c r="G119" i="16"/>
  <c r="E124" i="16"/>
  <c r="E123" i="16"/>
  <c r="E121" i="16"/>
  <c r="J121" i="16" s="1"/>
  <c r="E119" i="16"/>
  <c r="F122" i="16"/>
  <c r="J122" i="16" s="1"/>
  <c r="D120" i="16"/>
  <c r="J120" i="16" s="1"/>
  <c r="D123" i="16"/>
  <c r="D121" i="16"/>
  <c r="D119" i="16"/>
  <c r="G120" i="16"/>
  <c r="F120" i="16"/>
  <c r="C123" i="16"/>
  <c r="C121" i="16"/>
  <c r="C119" i="16"/>
  <c r="J119" i="16" s="1"/>
  <c r="G122" i="16"/>
  <c r="F124" i="16"/>
  <c r="E120" i="16"/>
  <c r="D122" i="16"/>
  <c r="H124" i="16"/>
  <c r="J124" i="16" s="1"/>
  <c r="H122" i="16"/>
  <c r="H120" i="16"/>
  <c r="G124" i="16"/>
  <c r="E122" i="16"/>
  <c r="C124" i="16"/>
  <c r="C122" i="16"/>
  <c r="C120" i="16"/>
  <c r="F121" i="16"/>
  <c r="F119" i="16"/>
  <c r="H123" i="17" l="1"/>
  <c r="H121" i="17"/>
  <c r="H119" i="17"/>
  <c r="F123" i="17"/>
  <c r="F119" i="17"/>
  <c r="G123" i="17"/>
  <c r="J123" i="17" s="1"/>
  <c r="G121" i="17"/>
  <c r="G119" i="17"/>
  <c r="F121" i="17"/>
  <c r="E123" i="17"/>
  <c r="E121" i="17"/>
  <c r="J121" i="17" s="1"/>
  <c r="E119" i="17"/>
  <c r="D123" i="17"/>
  <c r="D121" i="17"/>
  <c r="D119" i="17"/>
  <c r="C123" i="17"/>
  <c r="C121" i="17"/>
  <c r="C119" i="17"/>
  <c r="J119" i="17" s="1"/>
  <c r="F120" i="17"/>
  <c r="H124" i="17"/>
  <c r="J124" i="17" s="1"/>
  <c r="H122" i="17"/>
  <c r="H120" i="17"/>
  <c r="F122" i="17"/>
  <c r="J122" i="17" s="1"/>
  <c r="G124" i="17"/>
  <c r="G122" i="17"/>
  <c r="G120" i="17"/>
  <c r="F124" i="17"/>
  <c r="E124" i="17"/>
  <c r="E122" i="17"/>
  <c r="E120" i="17"/>
  <c r="D124" i="17"/>
  <c r="D122" i="17"/>
  <c r="D120" i="17"/>
  <c r="J120" i="17" s="1"/>
  <c r="C120" i="17"/>
  <c r="C124" i="17"/>
  <c r="C122" i="17"/>
</calcChain>
</file>

<file path=xl/sharedStrings.xml><?xml version="1.0" encoding="utf-8"?>
<sst xmlns="http://schemas.openxmlformats.org/spreadsheetml/2006/main" count="562" uniqueCount="145">
  <si>
    <t>Dane:</t>
  </si>
  <si>
    <t>Od-do</t>
  </si>
  <si>
    <t>Ax</t>
  </si>
  <si>
    <t>1-C</t>
  </si>
  <si>
    <t>Wyrównane wysokości</t>
  </si>
  <si>
    <t>vtP</t>
  </si>
  <si>
    <t>1-B</t>
  </si>
  <si>
    <t>1-A</t>
  </si>
  <si>
    <t>LtP</t>
  </si>
  <si>
    <t>AtPL</t>
  </si>
  <si>
    <t>dzB</t>
  </si>
  <si>
    <t>dzC</t>
  </si>
  <si>
    <t>dz1</t>
  </si>
  <si>
    <t>D [km]</t>
  </si>
  <si>
    <t>A-B</t>
  </si>
  <si>
    <t>B-C</t>
  </si>
  <si>
    <t>C-A</t>
  </si>
  <si>
    <t>h [m]</t>
  </si>
  <si>
    <r>
      <t>zA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 xml:space="preserve"> = </t>
    </r>
  </si>
  <si>
    <r>
      <t>zB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 xml:space="preserve"> = </t>
    </r>
  </si>
  <si>
    <r>
      <t>zC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 xml:space="preserve"> = </t>
    </r>
  </si>
  <si>
    <r>
      <t>z1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 xml:space="preserve"> = </t>
    </r>
  </si>
  <si>
    <r>
      <t>h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 xml:space="preserve"> [m]</t>
    </r>
  </si>
  <si>
    <t>2. Układamy równania obsewacyjne (wszystkie repery wyznaczane)</t>
  </si>
  <si>
    <t>n =</t>
  </si>
  <si>
    <t>u =</t>
  </si>
  <si>
    <t>A</t>
  </si>
  <si>
    <t>dzA</t>
  </si>
  <si>
    <t>L [mm]</t>
  </si>
  <si>
    <t>P</t>
  </si>
  <si>
    <t>At</t>
  </si>
  <si>
    <t>AtP</t>
  </si>
  <si>
    <t>AtPA</t>
  </si>
  <si>
    <t xml:space="preserve">wyznacznik = </t>
  </si>
  <si>
    <t>!!!</t>
  </si>
  <si>
    <t>uwaga na ew. błedy numeryczne !!!</t>
  </si>
  <si>
    <r>
      <t>(AtPA)</t>
    </r>
    <r>
      <rPr>
        <vertAlign val="superscript"/>
        <sz val="10"/>
        <rFont val="Arial"/>
        <family val="2"/>
        <charset val="238"/>
      </rPr>
      <t>+</t>
    </r>
  </si>
  <si>
    <r>
      <t xml:space="preserve">Wyznaczamy pseudoodwrotność macierzy AtPA ("na piechotę" lub np. w </t>
    </r>
    <r>
      <rPr>
        <sz val="10"/>
        <color rgb="FF00B050"/>
        <rFont val="Arial"/>
        <family val="2"/>
        <charset val="238"/>
      </rPr>
      <t>MATLAB</t>
    </r>
    <r>
      <rPr>
        <sz val="10"/>
        <rFont val="Arial"/>
        <family val="2"/>
        <charset val="238"/>
      </rPr>
      <t xml:space="preserve"> za pomocą funkcji </t>
    </r>
    <r>
      <rPr>
        <sz val="10"/>
        <color rgb="FF00B050"/>
        <rFont val="Arial"/>
        <family val="2"/>
        <charset val="238"/>
      </rPr>
      <t>pinv</t>
    </r>
    <r>
      <rPr>
        <sz val="10"/>
        <color theme="1"/>
        <rFont val="Arial"/>
        <family val="2"/>
        <charset val="238"/>
      </rPr>
      <t xml:space="preserve"> )</t>
    </r>
  </si>
  <si>
    <t>-0.5</t>
  </si>
  <si>
    <t>-0.25</t>
  </si>
  <si>
    <t>1.25</t>
  </si>
  <si>
    <t>2.5</t>
  </si>
  <si>
    <t>1.5</t>
  </si>
  <si>
    <t>1.75</t>
  </si>
  <si>
    <t>4 kontrole, tu tylko jedna z nich</t>
  </si>
  <si>
    <t>do MATLAB - zamień przecinki na kropki</t>
  </si>
  <si>
    <r>
      <t>x=(AtPA)</t>
    </r>
    <r>
      <rPr>
        <vertAlign val="superscript"/>
        <sz val="10"/>
        <rFont val="Arial"/>
        <family val="2"/>
        <charset val="238"/>
      </rPr>
      <t>+</t>
    </r>
    <r>
      <rPr>
        <sz val="10"/>
        <rFont val="Arial"/>
        <family val="2"/>
        <charset val="238"/>
      </rPr>
      <t>AtPL</t>
    </r>
  </si>
  <si>
    <t>Wyrównane wysokości reperów:</t>
  </si>
  <si>
    <t>Poprawki do obserwacji</t>
  </si>
  <si>
    <t>v</t>
  </si>
  <si>
    <t>Kontrola obliczeń:</t>
  </si>
  <si>
    <t>vtPv</t>
  </si>
  <si>
    <t>LtPL</t>
  </si>
  <si>
    <t>xt AtPL</t>
  </si>
  <si>
    <t>LtPL-xtAtPL</t>
  </si>
  <si>
    <t>Wyrównane przewyższenia</t>
  </si>
  <si>
    <r>
      <t>zA</t>
    </r>
    <r>
      <rPr>
        <vertAlign val="superscript"/>
        <sz val="10"/>
        <color rgb="FF0070C0"/>
        <rFont val="Arial"/>
        <family val="2"/>
        <charset val="238"/>
      </rPr>
      <t>^</t>
    </r>
    <r>
      <rPr>
        <sz val="10"/>
        <color rgb="FF0070C0"/>
        <rFont val="Arial"/>
        <family val="2"/>
        <charset val="238"/>
      </rPr>
      <t xml:space="preserve"> = </t>
    </r>
  </si>
  <si>
    <r>
      <t>zB</t>
    </r>
    <r>
      <rPr>
        <vertAlign val="superscript"/>
        <sz val="10"/>
        <color rgb="FF0070C0"/>
        <rFont val="Arial"/>
        <family val="2"/>
        <charset val="238"/>
      </rPr>
      <t>^</t>
    </r>
    <r>
      <rPr>
        <sz val="10"/>
        <color rgb="FF0070C0"/>
        <rFont val="Arial"/>
        <family val="2"/>
        <charset val="238"/>
      </rPr>
      <t xml:space="preserve">= </t>
    </r>
  </si>
  <si>
    <r>
      <t>zC</t>
    </r>
    <r>
      <rPr>
        <vertAlign val="superscript"/>
        <sz val="10"/>
        <color rgb="FF0070C0"/>
        <rFont val="Arial"/>
        <family val="2"/>
        <charset val="238"/>
      </rPr>
      <t>^</t>
    </r>
    <r>
      <rPr>
        <sz val="10"/>
        <color rgb="FF0070C0"/>
        <rFont val="Arial"/>
        <family val="2"/>
        <charset val="238"/>
      </rPr>
      <t xml:space="preserve"> = </t>
    </r>
  </si>
  <si>
    <r>
      <t>z1</t>
    </r>
    <r>
      <rPr>
        <vertAlign val="superscript"/>
        <sz val="10"/>
        <color rgb="FF0070C0"/>
        <rFont val="Arial"/>
        <family val="2"/>
        <charset val="238"/>
      </rPr>
      <t>^</t>
    </r>
    <r>
      <rPr>
        <sz val="10"/>
        <color rgb="FF0070C0"/>
        <rFont val="Arial"/>
        <family val="2"/>
        <charset val="238"/>
      </rPr>
      <t xml:space="preserve"> = </t>
    </r>
  </si>
  <si>
    <t>kontrola macierzy A, L</t>
  </si>
  <si>
    <t>h^ = f(Z)</t>
  </si>
  <si>
    <r>
      <t>h^=h</t>
    </r>
    <r>
      <rPr>
        <vertAlign val="superscript"/>
        <sz val="10"/>
        <color rgb="FF0070C0"/>
        <rFont val="Arial"/>
        <family val="2"/>
        <charset val="238"/>
      </rPr>
      <t>pom</t>
    </r>
    <r>
      <rPr>
        <sz val="10"/>
        <color rgb="FF0070C0"/>
        <rFont val="Arial"/>
        <family val="2"/>
        <charset val="238"/>
      </rPr>
      <t>+v</t>
    </r>
  </si>
  <si>
    <r>
      <t>m</t>
    </r>
    <r>
      <rPr>
        <vertAlign val="subscript"/>
        <sz val="10"/>
        <rFont val="Arial"/>
        <family val="2"/>
        <charset val="238"/>
      </rPr>
      <t>0</t>
    </r>
    <r>
      <rPr>
        <vertAlign val="superscript"/>
        <sz val="10"/>
        <rFont val="Arial"/>
        <family val="2"/>
        <charset val="238"/>
      </rPr>
      <t>2</t>
    </r>
    <r>
      <rPr>
        <sz val="10"/>
        <rFont val="Arial"/>
        <family val="2"/>
        <charset val="238"/>
      </rPr>
      <t xml:space="preserve"> = </t>
    </r>
  </si>
  <si>
    <r>
      <t>m</t>
    </r>
    <r>
      <rPr>
        <vertAlign val="subscript"/>
        <sz val="10"/>
        <rFont val="Arial"/>
        <family val="2"/>
        <charset val="238"/>
      </rPr>
      <t>0</t>
    </r>
    <r>
      <rPr>
        <sz val="10"/>
        <rFont val="Arial"/>
        <family val="2"/>
        <charset val="238"/>
      </rPr>
      <t xml:space="preserve"> = </t>
    </r>
  </si>
  <si>
    <t>[mm]</t>
  </si>
  <si>
    <t>mZ^ [mm]</t>
  </si>
  <si>
    <t>Ocena dokładności:</t>
  </si>
  <si>
    <t>cov(Z)=</t>
  </si>
  <si>
    <t>A Cov(Z)</t>
  </si>
  <si>
    <t>cov(h)</t>
  </si>
  <si>
    <t>mh^ [mm]</t>
  </si>
  <si>
    <t>[m]</t>
  </si>
  <si>
    <t>1. Obliczmy przybliżone wysokości pozostalych reperów:</t>
  </si>
  <si>
    <t>n-u =</t>
  </si>
  <si>
    <r>
      <t>(AtPA)</t>
    </r>
    <r>
      <rPr>
        <vertAlign val="superscript"/>
        <sz val="10"/>
        <rFont val="Arial"/>
        <family val="2"/>
        <charset val="238"/>
      </rPr>
      <t>-1</t>
    </r>
  </si>
  <si>
    <r>
      <t>x=(AtPA)</t>
    </r>
    <r>
      <rPr>
        <vertAlign val="superscript"/>
        <sz val="10"/>
        <rFont val="Arial"/>
        <family val="2"/>
        <charset val="238"/>
      </rPr>
      <t>-1</t>
    </r>
    <r>
      <rPr>
        <sz val="10"/>
        <rFont val="Arial"/>
        <family val="2"/>
        <charset val="238"/>
      </rPr>
      <t>AtPL</t>
    </r>
  </si>
  <si>
    <t>Uwaga, liczba stoni swobody = (n-u)+defekt</t>
  </si>
  <si>
    <r>
      <t>zA</t>
    </r>
    <r>
      <rPr>
        <vertAlign val="superscript"/>
        <sz val="10"/>
        <color rgb="FF0070C0"/>
        <rFont val="Arial"/>
        <family val="2"/>
        <charset val="238"/>
      </rPr>
      <t>^</t>
    </r>
    <r>
      <rPr>
        <sz val="10"/>
        <color rgb="FF0070C0"/>
        <rFont val="Arial"/>
        <family val="2"/>
        <charset val="238"/>
      </rPr>
      <t xml:space="preserve">= </t>
    </r>
  </si>
  <si>
    <t>zC =</t>
  </si>
  <si>
    <t>zB =</t>
  </si>
  <si>
    <t>zA =</t>
  </si>
  <si>
    <r>
      <t>zB</t>
    </r>
    <r>
      <rPr>
        <vertAlign val="superscript"/>
        <sz val="10"/>
        <color rgb="FF0070C0"/>
        <rFont val="Arial"/>
        <family val="2"/>
        <charset val="238"/>
      </rPr>
      <t>^</t>
    </r>
    <r>
      <rPr>
        <sz val="10"/>
        <color rgb="FF0070C0"/>
        <rFont val="Arial"/>
        <family val="2"/>
        <charset val="238"/>
      </rPr>
      <t xml:space="preserve"> = </t>
    </r>
  </si>
  <si>
    <t>(przyjmijmy stałą wysokość reperu B równą przybliżonej z pierwszego wyrównania)</t>
  </si>
  <si>
    <t>(przyjmijmy stałą wysokość reperu C równą przybliżonej z pierwszego wyrównania)</t>
  </si>
  <si>
    <t>(przyjmijmy stałą wysokość reperu 1 równą przybliżonej z pierwszego wyrównania)</t>
  </si>
  <si>
    <t>z1 =</t>
  </si>
  <si>
    <r>
      <t>mzA</t>
    </r>
    <r>
      <rPr>
        <vertAlign val="superscript"/>
        <sz val="10"/>
        <color rgb="FF0070C0"/>
        <rFont val="Arial"/>
        <family val="2"/>
        <charset val="238"/>
      </rPr>
      <t>^</t>
    </r>
    <r>
      <rPr>
        <sz val="10"/>
        <color rgb="FF0070C0"/>
        <rFont val="Arial"/>
        <family val="2"/>
        <charset val="238"/>
      </rPr>
      <t xml:space="preserve"> </t>
    </r>
  </si>
  <si>
    <r>
      <t>mzB</t>
    </r>
    <r>
      <rPr>
        <vertAlign val="superscript"/>
        <sz val="10"/>
        <color rgb="FF0070C0"/>
        <rFont val="Arial"/>
        <family val="2"/>
        <charset val="238"/>
      </rPr>
      <t>^</t>
    </r>
    <r>
      <rPr>
        <sz val="10"/>
        <color rgb="FF0070C0"/>
        <rFont val="Arial"/>
        <family val="2"/>
        <charset val="238"/>
      </rPr>
      <t xml:space="preserve"> </t>
    </r>
  </si>
  <si>
    <r>
      <t>mzC</t>
    </r>
    <r>
      <rPr>
        <vertAlign val="superscript"/>
        <sz val="10"/>
        <color rgb="FF0070C0"/>
        <rFont val="Arial"/>
        <family val="2"/>
        <charset val="238"/>
      </rPr>
      <t>^</t>
    </r>
    <r>
      <rPr>
        <sz val="10"/>
        <color rgb="FF0070C0"/>
        <rFont val="Arial"/>
        <family val="2"/>
        <charset val="238"/>
      </rPr>
      <t xml:space="preserve"> </t>
    </r>
  </si>
  <si>
    <t>mz1</t>
  </si>
  <si>
    <t>mz1^</t>
  </si>
  <si>
    <t>mzA</t>
  </si>
  <si>
    <r>
      <t>mzB</t>
    </r>
    <r>
      <rPr>
        <vertAlign val="superscript"/>
        <sz val="10"/>
        <color rgb="FFFF0000"/>
        <rFont val="Arial"/>
        <family val="2"/>
        <charset val="238"/>
      </rPr>
      <t>^</t>
    </r>
    <r>
      <rPr>
        <sz val="10"/>
        <color rgb="FFFF0000"/>
        <rFont val="Arial"/>
        <family val="2"/>
        <charset val="238"/>
      </rPr>
      <t xml:space="preserve"> </t>
    </r>
  </si>
  <si>
    <t>mzA^</t>
  </si>
  <si>
    <t xml:space="preserve">mzC </t>
  </si>
  <si>
    <t>Wyniki wyrównania</t>
  </si>
  <si>
    <t>Stały A</t>
  </si>
  <si>
    <t>Stały B</t>
  </si>
  <si>
    <t>Stały C</t>
  </si>
  <si>
    <t>Stały 1</t>
  </si>
  <si>
    <t>z1^</t>
  </si>
  <si>
    <t>zA^</t>
  </si>
  <si>
    <t>Odchylenia standardowe</t>
  </si>
  <si>
    <r>
      <t>zB</t>
    </r>
    <r>
      <rPr>
        <b/>
        <vertAlign val="superscript"/>
        <sz val="10"/>
        <color rgb="FF0070C0"/>
        <rFont val="Arial"/>
        <family val="2"/>
        <charset val="238"/>
      </rPr>
      <t>^</t>
    </r>
    <r>
      <rPr>
        <b/>
        <sz val="10"/>
        <color rgb="FF0070C0"/>
        <rFont val="Arial"/>
        <family val="2"/>
        <charset val="238"/>
      </rPr>
      <t xml:space="preserve"> </t>
    </r>
  </si>
  <si>
    <r>
      <t>zC</t>
    </r>
    <r>
      <rPr>
        <b/>
        <vertAlign val="superscript"/>
        <sz val="10"/>
        <color rgb="FF0070C0"/>
        <rFont val="Arial"/>
        <family val="2"/>
        <charset val="238"/>
      </rPr>
      <t>^</t>
    </r>
    <r>
      <rPr>
        <b/>
        <sz val="10"/>
        <color rgb="FF0070C0"/>
        <rFont val="Arial"/>
        <family val="2"/>
        <charset val="238"/>
      </rPr>
      <t xml:space="preserve"> </t>
    </r>
  </si>
  <si>
    <t>Poprawki i wyrównane przewyższnia są identyczne w każdym przypadku !</t>
  </si>
  <si>
    <r>
      <t>m</t>
    </r>
    <r>
      <rPr>
        <vertAlign val="subscript"/>
        <sz val="10"/>
        <color rgb="FFFF0000"/>
        <rFont val="Arial"/>
        <family val="2"/>
        <charset val="238"/>
      </rPr>
      <t>0</t>
    </r>
    <r>
      <rPr>
        <sz val="10"/>
        <color rgb="FFFF0000"/>
        <rFont val="Arial"/>
        <family val="2"/>
        <charset val="238"/>
      </rPr>
      <t xml:space="preserve"> - również identyczne</t>
    </r>
  </si>
  <si>
    <r>
      <t>m</t>
    </r>
    <r>
      <rPr>
        <b/>
        <vertAlign val="subscript"/>
        <sz val="10"/>
        <color rgb="FF002060"/>
        <rFont val="Arial"/>
        <family val="2"/>
        <charset val="238"/>
      </rPr>
      <t>0</t>
    </r>
  </si>
  <si>
    <t>Swobodne 2</t>
  </si>
  <si>
    <t>Swobodne 1</t>
  </si>
  <si>
    <t>(jak w wariancie 1)</t>
  </si>
  <si>
    <t>A1</t>
  </si>
  <si>
    <t>A2</t>
  </si>
  <si>
    <t>A1t</t>
  </si>
  <si>
    <t>A2t</t>
  </si>
  <si>
    <t>N1=A1t*A1</t>
  </si>
  <si>
    <t>N2=A1t* A2</t>
  </si>
  <si>
    <t>N2t</t>
  </si>
  <si>
    <t>N1N1</t>
  </si>
  <si>
    <t>N2N2t</t>
  </si>
  <si>
    <t>N1N1+N2N2t</t>
  </si>
  <si>
    <t>(N1N1+N2N2t)-1</t>
  </si>
  <si>
    <t>*A1t=</t>
  </si>
  <si>
    <t>N1</t>
  </si>
  <si>
    <t xml:space="preserve">M3 = </t>
  </si>
  <si>
    <t>Pseudoodwrotność wyznaczmy metodą Helmerta-Wolfa</t>
  </si>
  <si>
    <r>
      <t>(AtPA)</t>
    </r>
    <r>
      <rPr>
        <vertAlign val="superscript"/>
        <sz val="12"/>
        <rFont val="Arial"/>
        <family val="2"/>
        <charset val="238"/>
      </rPr>
      <t>+</t>
    </r>
  </si>
  <si>
    <t>Pseudoodwrotność macierzy AtPA:</t>
  </si>
  <si>
    <t>4 kontrole wyznaczenia pseudoodwrotności</t>
  </si>
  <si>
    <t>różnica - moduł.liczby</t>
  </si>
  <si>
    <t>maksymalna różnica:</t>
  </si>
  <si>
    <r>
      <rPr>
        <b/>
        <sz val="10"/>
        <rFont val="Arial"/>
        <family val="2"/>
        <charset val="238"/>
      </rPr>
      <t>L</t>
    </r>
    <r>
      <rPr>
        <sz val="10"/>
        <rFont val="Arial"/>
        <family val="2"/>
        <charset val="238"/>
      </rPr>
      <t xml:space="preserve"> [mm]</t>
    </r>
  </si>
  <si>
    <t>1. Przyjmijmy przybliżoną wysokość dowolnego reperu i obliczmy przybliżone wysokości pozostalych reperów:</t>
  </si>
  <si>
    <r>
      <t xml:space="preserve">1. Przyjmijmy przybliżone wysokości </t>
    </r>
    <r>
      <rPr>
        <b/>
        <sz val="10"/>
        <rFont val="Arial"/>
        <family val="2"/>
        <charset val="238"/>
      </rPr>
      <t>jednakowe</t>
    </r>
  </si>
  <si>
    <t>2. Układamy równania obsewacyjne (repery wyznaczane: 1, B, C)</t>
  </si>
  <si>
    <t>2. Układamy równania obsewacyjne (repery wyznaczane: 1, A, C)</t>
  </si>
  <si>
    <t>2. Układamy równania obsewacyjne (repery wyznaczane: 1, A, B)</t>
  </si>
  <si>
    <t>2. Układamy równania obsewacyjne (repery wyznaczane: A, B, C)</t>
  </si>
  <si>
    <t>Wyrównanie pseudoswobodne (stały reper A)</t>
  </si>
  <si>
    <t>Wyrównanie pseudoswobodne (stały reper B)</t>
  </si>
  <si>
    <t>Wyrównanie pseudoswobodne (stały reper C)</t>
  </si>
  <si>
    <t>Wyrównanie pseudoswobodne (stały reper 1)</t>
  </si>
  <si>
    <t>tylko w szczególnych warunkach</t>
  </si>
  <si>
    <t>Swobodne wyrównanie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</si>
</sst>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0.000"/>
    <numFmt numFmtId="165" formatCode="0.0"/>
    <numFmt numFmtId="166" formatCode="0.0000"/>
    <numFmt numFmtId="167" formatCode="0.00000"/>
    <numFmt numFmtId="168" formatCode="#&quot; &quot;???/???"/>
    <numFmt numFmtId="169" formatCode="0.E+00"/>
  </numFmts>
  <fonts count="24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0"/>
      <color indexed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theme="1"/>
      <name val="Arial"/>
      <family val="2"/>
      <charset val="238"/>
    </font>
    <font>
      <sz val="12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2"/>
      <color rgb="FFFF000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rgb="FF0070C0"/>
      <name val="Arial"/>
      <family val="2"/>
      <charset val="238"/>
    </font>
    <font>
      <b/>
      <sz val="10"/>
      <color rgb="FF002060"/>
      <name val="Arial"/>
      <family val="2"/>
      <charset val="238"/>
    </font>
    <font>
      <sz val="10"/>
      <color rgb="FF0070C0"/>
      <name val="Arial"/>
      <family val="2"/>
      <charset val="238"/>
    </font>
    <font>
      <vertAlign val="superscript"/>
      <sz val="10"/>
      <name val="Arial"/>
      <family val="2"/>
      <charset val="238"/>
    </font>
    <font>
      <sz val="10"/>
      <color rgb="FF00B050"/>
      <name val="Arial"/>
      <family val="2"/>
      <charset val="238"/>
    </font>
    <font>
      <vertAlign val="superscript"/>
      <sz val="10"/>
      <color rgb="FF0070C0"/>
      <name val="Arial"/>
      <family val="2"/>
      <charset val="238"/>
    </font>
    <font>
      <vertAlign val="subscript"/>
      <sz val="10"/>
      <name val="Arial"/>
      <family val="2"/>
      <charset val="238"/>
    </font>
    <font>
      <sz val="10"/>
      <color rgb="FF002060"/>
      <name val="Arial"/>
      <family val="2"/>
      <charset val="238"/>
    </font>
    <font>
      <vertAlign val="superscript"/>
      <sz val="10"/>
      <color rgb="FFFF0000"/>
      <name val="Arial"/>
      <family val="2"/>
      <charset val="238"/>
    </font>
    <font>
      <b/>
      <vertAlign val="superscript"/>
      <sz val="10"/>
      <color rgb="FF0070C0"/>
      <name val="Arial"/>
      <family val="2"/>
      <charset val="238"/>
    </font>
    <font>
      <vertAlign val="subscript"/>
      <sz val="10"/>
      <color rgb="FFFF0000"/>
      <name val="Arial"/>
      <family val="2"/>
      <charset val="238"/>
    </font>
    <font>
      <b/>
      <vertAlign val="subscript"/>
      <sz val="10"/>
      <color rgb="FF002060"/>
      <name val="Arial"/>
      <family val="2"/>
      <charset val="238"/>
    </font>
    <font>
      <vertAlign val="superscript"/>
      <sz val="12"/>
      <name val="Arial"/>
      <family val="2"/>
      <charset val="238"/>
    </font>
    <font>
      <sz val="1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164" fontId="0" fillId="0" borderId="0" xfId="0" applyNumberFormat="1"/>
    <xf numFmtId="0" fontId="0" fillId="0" borderId="0" xfId="0" applyNumberFormat="1"/>
    <xf numFmtId="16" fontId="0" fillId="0" borderId="0" xfId="0" applyNumberFormat="1"/>
    <xf numFmtId="164" fontId="0" fillId="0" borderId="0" xfId="0" applyNumberFormat="1" applyFill="1"/>
    <xf numFmtId="165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 applyFill="1" applyBorder="1"/>
    <xf numFmtId="0" fontId="0" fillId="0" borderId="0" xfId="0" applyFill="1" applyBorder="1"/>
    <xf numFmtId="0" fontId="0" fillId="0" borderId="0" xfId="0" applyFill="1"/>
    <xf numFmtId="0" fontId="1" fillId="0" borderId="0" xfId="0" applyFont="1"/>
    <xf numFmtId="0" fontId="0" fillId="0" borderId="0" xfId="0" applyFill="1" applyBorder="1" applyAlignment="1"/>
    <xf numFmtId="0" fontId="3" fillId="0" borderId="0" xfId="0" applyFont="1"/>
    <xf numFmtId="0" fontId="0" fillId="0" borderId="0" xfId="0" applyAlignment="1"/>
    <xf numFmtId="0" fontId="1" fillId="0" borderId="0" xfId="0" applyFont="1" applyAlignment="1"/>
    <xf numFmtId="0" fontId="6" fillId="0" borderId="0" xfId="0" applyFont="1"/>
    <xf numFmtId="0" fontId="8" fillId="0" borderId="0" xfId="0" applyFont="1"/>
    <xf numFmtId="0" fontId="6" fillId="0" borderId="0" xfId="0" applyFont="1" applyFill="1"/>
    <xf numFmtId="0" fontId="1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0" fillId="0" borderId="0" xfId="0" applyNumberFormat="1" applyFill="1" applyAlignment="1">
      <alignment horizontal="center"/>
    </xf>
    <xf numFmtId="164" fontId="0" fillId="0" borderId="1" xfId="0" applyNumberFormat="1" applyFill="1" applyBorder="1"/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0" fillId="0" borderId="0" xfId="0" applyBorder="1"/>
    <xf numFmtId="0" fontId="2" fillId="0" borderId="0" xfId="0" applyFont="1" applyAlignment="1"/>
    <xf numFmtId="0" fontId="10" fillId="2" borderId="0" xfId="0" applyFont="1" applyFill="1" applyAlignment="1">
      <alignment horizontal="center"/>
    </xf>
    <xf numFmtId="0" fontId="12" fillId="0" borderId="0" xfId="0" applyFont="1" applyAlignment="1"/>
    <xf numFmtId="165" fontId="1" fillId="0" borderId="0" xfId="0" applyNumberFormat="1" applyFont="1" applyFill="1" applyBorder="1"/>
    <xf numFmtId="2" fontId="0" fillId="0" borderId="0" xfId="0" applyNumberFormat="1" applyBorder="1"/>
    <xf numFmtId="2" fontId="0" fillId="0" borderId="0" xfId="0" applyNumberFormat="1"/>
    <xf numFmtId="164" fontId="0" fillId="0" borderId="1" xfId="0" applyNumberFormat="1" applyBorder="1"/>
    <xf numFmtId="0" fontId="12" fillId="0" borderId="0" xfId="0" applyFont="1" applyFill="1" applyBorder="1"/>
    <xf numFmtId="0" fontId="3" fillId="0" borderId="0" xfId="0" applyFont="1" applyFill="1" applyBorder="1"/>
    <xf numFmtId="0" fontId="0" fillId="0" borderId="1" xfId="0" applyBorder="1"/>
    <xf numFmtId="2" fontId="0" fillId="0" borderId="1" xfId="0" applyNumberFormat="1" applyBorder="1"/>
    <xf numFmtId="165" fontId="0" fillId="0" borderId="1" xfId="0" applyNumberFormat="1" applyBorder="1"/>
    <xf numFmtId="1" fontId="0" fillId="0" borderId="1" xfId="0" applyNumberFormat="1" applyBorder="1"/>
    <xf numFmtId="0" fontId="0" fillId="0" borderId="0" xfId="0" applyNumberFormat="1" applyFont="1" applyFill="1" applyBorder="1" applyAlignment="1">
      <alignment horizontal="center"/>
    </xf>
    <xf numFmtId="11" fontId="3" fillId="0" borderId="0" xfId="0" applyNumberFormat="1" applyFont="1"/>
    <xf numFmtId="166" fontId="0" fillId="0" borderId="1" xfId="0" applyNumberFormat="1" applyBorder="1"/>
    <xf numFmtId="167" fontId="0" fillId="0" borderId="1" xfId="0" applyNumberFormat="1" applyBorder="1"/>
    <xf numFmtId="49" fontId="1" fillId="0" borderId="0" xfId="0" applyNumberFormat="1" applyFont="1" applyAlignment="1">
      <alignment horizontal="right"/>
    </xf>
    <xf numFmtId="49" fontId="0" fillId="0" borderId="0" xfId="0" applyNumberFormat="1" applyAlignment="1">
      <alignment horizontal="right"/>
    </xf>
    <xf numFmtId="0" fontId="14" fillId="0" borderId="0" xfId="0" applyFont="1"/>
    <xf numFmtId="165" fontId="1" fillId="5" borderId="1" xfId="0" applyNumberFormat="1" applyFont="1" applyFill="1" applyBorder="1"/>
    <xf numFmtId="166" fontId="3" fillId="0" borderId="1" xfId="0" applyNumberFormat="1" applyFont="1" applyBorder="1"/>
    <xf numFmtId="2" fontId="1" fillId="0" borderId="1" xfId="0" applyNumberFormat="1" applyFont="1" applyBorder="1"/>
    <xf numFmtId="2" fontId="3" fillId="0" borderId="1" xfId="0" applyNumberFormat="1" applyFont="1" applyBorder="1"/>
    <xf numFmtId="0" fontId="12" fillId="0" borderId="0" xfId="0" applyFont="1"/>
    <xf numFmtId="0" fontId="12" fillId="0" borderId="0" xfId="0" applyFont="1" applyAlignment="1">
      <alignment horizontal="center"/>
    </xf>
    <xf numFmtId="166" fontId="12" fillId="0" borderId="1" xfId="0" applyNumberFormat="1" applyFont="1" applyBorder="1"/>
    <xf numFmtId="165" fontId="0" fillId="0" borderId="0" xfId="0" applyNumberFormat="1"/>
    <xf numFmtId="0" fontId="17" fillId="0" borderId="0" xfId="0" applyFont="1"/>
    <xf numFmtId="165" fontId="12" fillId="0" borderId="1" xfId="0" applyNumberFormat="1" applyFont="1" applyBorder="1"/>
    <xf numFmtId="2" fontId="0" fillId="5" borderId="1" xfId="0" applyNumberFormat="1" applyFill="1" applyBorder="1"/>
    <xf numFmtId="0" fontId="0" fillId="0" borderId="0" xfId="0" applyFill="1" applyAlignment="1"/>
    <xf numFmtId="0" fontId="10" fillId="0" borderId="0" xfId="0" applyFont="1" applyFill="1" applyAlignment="1">
      <alignment horizontal="center"/>
    </xf>
    <xf numFmtId="0" fontId="4" fillId="0" borderId="0" xfId="0" applyFont="1" applyFill="1" applyBorder="1"/>
    <xf numFmtId="1" fontId="0" fillId="0" borderId="0" xfId="0" applyNumberFormat="1" applyBorder="1"/>
    <xf numFmtId="2" fontId="3" fillId="0" borderId="0" xfId="0" applyNumberFormat="1" applyFont="1"/>
    <xf numFmtId="0" fontId="3" fillId="0" borderId="0" xfId="0" applyFont="1" applyBorder="1"/>
    <xf numFmtId="167" fontId="0" fillId="0" borderId="0" xfId="0" applyNumberFormat="1" applyBorder="1"/>
    <xf numFmtId="165" fontId="1" fillId="0" borderId="1" xfId="0" applyNumberFormat="1" applyFont="1" applyFill="1" applyBorder="1"/>
    <xf numFmtId="2" fontId="0" fillId="0" borderId="1" xfId="0" applyNumberFormat="1" applyFill="1" applyBorder="1"/>
    <xf numFmtId="2" fontId="0" fillId="0" borderId="0" xfId="0" applyNumberFormat="1" applyFill="1" applyBorder="1"/>
    <xf numFmtId="165" fontId="12" fillId="0" borderId="0" xfId="0" applyNumberFormat="1" applyFont="1" applyBorder="1"/>
    <xf numFmtId="164" fontId="12" fillId="0" borderId="0" xfId="0" applyNumberFormat="1" applyFont="1"/>
    <xf numFmtId="166" fontId="12" fillId="0" borderId="0" xfId="0" applyNumberFormat="1" applyFont="1"/>
    <xf numFmtId="0" fontId="9" fillId="0" borderId="0" xfId="0" applyFont="1" applyAlignment="1"/>
    <xf numFmtId="164" fontId="9" fillId="0" borderId="0" xfId="0" applyNumberFormat="1" applyFont="1"/>
    <xf numFmtId="0" fontId="10" fillId="0" borderId="0" xfId="0" applyFont="1"/>
    <xf numFmtId="1" fontId="3" fillId="0" borderId="1" xfId="0" applyNumberFormat="1" applyFont="1" applyBorder="1"/>
    <xf numFmtId="0" fontId="3" fillId="0" borderId="1" xfId="0" applyFont="1" applyBorder="1"/>
    <xf numFmtId="0" fontId="10" fillId="0" borderId="0" xfId="0" applyFont="1" applyAlignment="1"/>
    <xf numFmtId="0" fontId="9" fillId="0" borderId="0" xfId="0" applyFont="1" applyAlignment="1">
      <alignment horizontal="left"/>
    </xf>
    <xf numFmtId="164" fontId="10" fillId="0" borderId="1" xfId="0" applyNumberFormat="1" applyFont="1" applyBorder="1"/>
    <xf numFmtId="164" fontId="3" fillId="3" borderId="1" xfId="0" applyNumberFormat="1" applyFont="1" applyFill="1" applyBorder="1"/>
    <xf numFmtId="1" fontId="3" fillId="3" borderId="1" xfId="0" applyNumberFormat="1" applyFont="1" applyFill="1" applyBorder="1"/>
    <xf numFmtId="0" fontId="9" fillId="0" borderId="0" xfId="0" applyFont="1"/>
    <xf numFmtId="0" fontId="11" fillId="0" borderId="0" xfId="0" applyFont="1" applyFill="1" applyBorder="1"/>
    <xf numFmtId="165" fontId="11" fillId="0" borderId="1" xfId="0" applyNumberFormat="1" applyFont="1" applyBorder="1" applyAlignment="1">
      <alignment horizontal="center"/>
    </xf>
    <xf numFmtId="0" fontId="1" fillId="0" borderId="0" xfId="0" applyFont="1" applyFill="1"/>
    <xf numFmtId="165" fontId="10" fillId="5" borderId="1" xfId="0" applyNumberFormat="1" applyFont="1" applyFill="1" applyBorder="1" applyAlignment="1">
      <alignment horizontal="center"/>
    </xf>
    <xf numFmtId="0" fontId="1" fillId="0" borderId="1" xfId="0" applyFont="1" applyBorder="1"/>
    <xf numFmtId="169" fontId="1" fillId="0" borderId="0" xfId="0" applyNumberFormat="1" applyFont="1"/>
    <xf numFmtId="0" fontId="6" fillId="3" borderId="1" xfId="0" applyFont="1" applyFill="1" applyBorder="1"/>
    <xf numFmtId="168" fontId="6" fillId="0" borderId="0" xfId="0" applyNumberFormat="1" applyFont="1"/>
    <xf numFmtId="169" fontId="6" fillId="0" borderId="0" xfId="0" applyNumberFormat="1" applyFont="1"/>
    <xf numFmtId="2" fontId="6" fillId="0" borderId="1" xfId="0" applyNumberFormat="1" applyFont="1" applyFill="1" applyBorder="1"/>
    <xf numFmtId="1" fontId="6" fillId="0" borderId="0" xfId="0" applyNumberFormat="1" applyFont="1" applyBorder="1"/>
    <xf numFmtId="2" fontId="6" fillId="5" borderId="1" xfId="0" applyNumberFormat="1" applyFont="1" applyFill="1" applyBorder="1"/>
    <xf numFmtId="0" fontId="6" fillId="5" borderId="0" xfId="0" applyFont="1" applyFill="1"/>
    <xf numFmtId="2" fontId="6" fillId="5" borderId="0" xfId="0" applyNumberFormat="1" applyFont="1" applyFill="1"/>
    <xf numFmtId="2" fontId="6" fillId="4" borderId="1" xfId="0" applyNumberFormat="1" applyFont="1" applyFill="1" applyBorder="1"/>
    <xf numFmtId="0" fontId="6" fillId="2" borderId="1" xfId="0" applyFont="1" applyFill="1" applyBorder="1"/>
    <xf numFmtId="2" fontId="6" fillId="0" borderId="1" xfId="0" applyNumberFormat="1" applyFont="1" applyBorder="1"/>
    <xf numFmtId="164" fontId="6" fillId="0" borderId="1" xfId="0" applyNumberFormat="1" applyFont="1" applyBorder="1"/>
    <xf numFmtId="2" fontId="6" fillId="3" borderId="1" xfId="0" applyNumberFormat="1" applyFont="1" applyFill="1" applyBorder="1"/>
    <xf numFmtId="0" fontId="6" fillId="6" borderId="1" xfId="0" applyFont="1" applyFill="1" applyBorder="1"/>
    <xf numFmtId="166" fontId="6" fillId="5" borderId="1" xfId="0" applyNumberFormat="1" applyFont="1" applyFill="1" applyBorder="1"/>
    <xf numFmtId="0" fontId="4" fillId="0" borderId="0" xfId="0" applyFont="1"/>
    <xf numFmtId="0" fontId="4" fillId="0" borderId="0" xfId="0" applyFont="1" applyAlignment="1">
      <alignment horizontal="center"/>
    </xf>
    <xf numFmtId="11" fontId="3" fillId="0" borderId="1" xfId="0" applyNumberFormat="1" applyFont="1" applyBorder="1"/>
    <xf numFmtId="0" fontId="7" fillId="0" borderId="0" xfId="0" applyFont="1"/>
    <xf numFmtId="11" fontId="4" fillId="0" borderId="0" xfId="0" applyNumberFormat="1" applyFont="1"/>
    <xf numFmtId="166" fontId="0" fillId="5" borderId="1" xfId="0" applyNumberFormat="1" applyFill="1" applyBorder="1"/>
    <xf numFmtId="0" fontId="23" fillId="0" borderId="0" xfId="0" applyFont="1" applyAlignment="1">
      <alignment vertic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145774</xdr:colOff>
      <xdr:row>81</xdr:row>
      <xdr:rowOff>152400</xdr:rowOff>
    </xdr:from>
    <xdr:to>
      <xdr:col>8</xdr:col>
      <xdr:colOff>127046</xdr:colOff>
      <xdr:row>85</xdr:row>
      <xdr:rowOff>78457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89814" y="13761720"/>
          <a:ext cx="2960692" cy="596617"/>
        </a:xfrm>
        <a:prstGeom prst="rect">
          <a:avLst/>
        </a:prstGeom>
      </xdr:spPr>
    </xdr:pic>
    <xdr:clientData/>
  </xdr:twoCellAnchor>
  <xdr:twoCellAnchor>
    <xdr:from>
      <xdr:col>11</xdr:col>
      <xdr:colOff>388620</xdr:colOff>
      <xdr:row>1</xdr:row>
      <xdr:rowOff>129540</xdr:rowOff>
    </xdr:from>
    <xdr:to>
      <xdr:col>16</xdr:col>
      <xdr:colOff>425450</xdr:colOff>
      <xdr:row>4</xdr:row>
      <xdr:rowOff>133654</xdr:rowOff>
    </xdr:to>
    <xdr:sp macro="" textlink="">
      <xdr:nvSpPr>
        <xdr:cNvPr id="43" name="Dowolny kształt 42"/>
        <xdr:cNvSpPr/>
      </xdr:nvSpPr>
      <xdr:spPr>
        <a:xfrm>
          <a:off x="1893570" y="1031240"/>
          <a:ext cx="3084830" cy="560705"/>
        </a:xfrm>
        <a:custGeom>
          <a:avLst/>
          <a:gdLst>
            <a:gd name="connsiteX0" fmla="*/ 0 w 3084844"/>
            <a:gd name="connsiteY0" fmla="*/ 560813 h 560813"/>
            <a:gd name="connsiteX1" fmla="*/ 85411 w 3084844"/>
            <a:gd name="connsiteY1" fmla="*/ 505547 h 560813"/>
            <a:gd name="connsiteX2" fmla="*/ 884255 w 3084844"/>
            <a:gd name="connsiteY2" fmla="*/ 3129 h 560813"/>
            <a:gd name="connsiteX3" fmla="*/ 2105130 w 3084844"/>
            <a:gd name="connsiteY3" fmla="*/ 299556 h 560813"/>
            <a:gd name="connsiteX4" fmla="*/ 3084844 w 3084844"/>
            <a:gd name="connsiteY4" fmla="*/ 440233 h 560813"/>
            <a:gd name="connsiteX5" fmla="*/ 3084844 w 3084844"/>
            <a:gd name="connsiteY5" fmla="*/ 440233 h 56081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</a:cxnLst>
          <a:rect l="l" t="t" r="r" b="b"/>
          <a:pathLst>
            <a:path w="3084844" h="560813">
              <a:moveTo>
                <a:pt x="0" y="560813"/>
              </a:moveTo>
              <a:lnTo>
                <a:pt x="85411" y="505547"/>
              </a:lnTo>
              <a:cubicBezTo>
                <a:pt x="232787" y="412600"/>
                <a:pt x="547635" y="37461"/>
                <a:pt x="884255" y="3129"/>
              </a:cubicBezTo>
              <a:cubicBezTo>
                <a:pt x="1220875" y="-31203"/>
                <a:pt x="1738365" y="226705"/>
                <a:pt x="2105130" y="299556"/>
              </a:cubicBezTo>
              <a:cubicBezTo>
                <a:pt x="2471895" y="372407"/>
                <a:pt x="3084844" y="440233"/>
                <a:pt x="3084844" y="440233"/>
              </a:cubicBezTo>
              <a:lnTo>
                <a:pt x="3084844" y="440233"/>
              </a:lnTo>
            </a:path>
          </a:pathLst>
        </a:cu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pl-PL"/>
        </a:p>
      </xdr:txBody>
    </xdr:sp>
    <xdr:clientData/>
  </xdr:twoCellAnchor>
  <xdr:twoCellAnchor>
    <xdr:from>
      <xdr:col>15</xdr:col>
      <xdr:colOff>289560</xdr:colOff>
      <xdr:row>4</xdr:row>
      <xdr:rowOff>45720</xdr:rowOff>
    </xdr:from>
    <xdr:to>
      <xdr:col>17</xdr:col>
      <xdr:colOff>199390</xdr:colOff>
      <xdr:row>15</xdr:row>
      <xdr:rowOff>50689</xdr:rowOff>
    </xdr:to>
    <xdr:sp macro="" textlink="">
      <xdr:nvSpPr>
        <xdr:cNvPr id="44" name="Dowolny kształt 43"/>
        <xdr:cNvSpPr/>
      </xdr:nvSpPr>
      <xdr:spPr>
        <a:xfrm>
          <a:off x="4239895" y="1491615"/>
          <a:ext cx="1129030" cy="2019300"/>
        </a:xfrm>
        <a:custGeom>
          <a:avLst/>
          <a:gdLst>
            <a:gd name="connsiteX0" fmla="*/ 783772 w 1129581"/>
            <a:gd name="connsiteY0" fmla="*/ 0 h 2019719"/>
            <a:gd name="connsiteX1" fmla="*/ 1090247 w 1129581"/>
            <a:gd name="connsiteY1" fmla="*/ 1075174 h 2019719"/>
            <a:gd name="connsiteX2" fmla="*/ 0 w 1129581"/>
            <a:gd name="connsiteY2" fmla="*/ 2019719 h 2019719"/>
            <a:gd name="connsiteX3" fmla="*/ 0 w 1129581"/>
            <a:gd name="connsiteY3" fmla="*/ 2019719 h 201971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129581" h="2019719">
              <a:moveTo>
                <a:pt x="783772" y="0"/>
              </a:moveTo>
              <a:cubicBezTo>
                <a:pt x="1002324" y="369277"/>
                <a:pt x="1220876" y="738554"/>
                <a:pt x="1090247" y="1075174"/>
              </a:cubicBezTo>
              <a:cubicBezTo>
                <a:pt x="959618" y="1411794"/>
                <a:pt x="0" y="2019719"/>
                <a:pt x="0" y="2019719"/>
              </a:cubicBezTo>
              <a:lnTo>
                <a:pt x="0" y="2019719"/>
              </a:lnTo>
            </a:path>
          </a:pathLst>
        </a:cu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pl-PL"/>
        </a:p>
      </xdr:txBody>
    </xdr:sp>
    <xdr:clientData/>
  </xdr:twoCellAnchor>
  <xdr:twoCellAnchor>
    <xdr:from>
      <xdr:col>11</xdr:col>
      <xdr:colOff>160020</xdr:colOff>
      <xdr:row>5</xdr:row>
      <xdr:rowOff>15240</xdr:rowOff>
    </xdr:from>
    <xdr:to>
      <xdr:col>15</xdr:col>
      <xdr:colOff>216535</xdr:colOff>
      <xdr:row>17</xdr:row>
      <xdr:rowOff>148121</xdr:rowOff>
    </xdr:to>
    <xdr:sp macro="" textlink="">
      <xdr:nvSpPr>
        <xdr:cNvPr id="45" name="Dowolny kształt 44"/>
        <xdr:cNvSpPr/>
      </xdr:nvSpPr>
      <xdr:spPr>
        <a:xfrm>
          <a:off x="1669415" y="1647825"/>
          <a:ext cx="2494915" cy="2292985"/>
        </a:xfrm>
        <a:custGeom>
          <a:avLst/>
          <a:gdLst>
            <a:gd name="connsiteX0" fmla="*/ 169349 w 2495543"/>
            <a:gd name="connsiteY0" fmla="*/ 0 h 2293081"/>
            <a:gd name="connsiteX1" fmla="*/ 33697 w 2495543"/>
            <a:gd name="connsiteY1" fmla="*/ 1251019 h 2293081"/>
            <a:gd name="connsiteX2" fmla="*/ 722009 w 2495543"/>
            <a:gd name="connsiteY2" fmla="*/ 2275951 h 2293081"/>
            <a:gd name="connsiteX3" fmla="*/ 2495543 w 2495543"/>
            <a:gd name="connsiteY3" fmla="*/ 1919235 h 2293081"/>
            <a:gd name="connsiteX4" fmla="*/ 2495543 w 2495543"/>
            <a:gd name="connsiteY4" fmla="*/ 1919235 h 229308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2495543" h="2293081">
              <a:moveTo>
                <a:pt x="169349" y="0"/>
              </a:moveTo>
              <a:cubicBezTo>
                <a:pt x="55468" y="435847"/>
                <a:pt x="-58413" y="871694"/>
                <a:pt x="33697" y="1251019"/>
              </a:cubicBezTo>
              <a:cubicBezTo>
                <a:pt x="125807" y="1630344"/>
                <a:pt x="311701" y="2164582"/>
                <a:pt x="722009" y="2275951"/>
              </a:cubicBezTo>
              <a:cubicBezTo>
                <a:pt x="1132317" y="2387320"/>
                <a:pt x="2495543" y="1919235"/>
                <a:pt x="2495543" y="1919235"/>
              </a:cubicBezTo>
              <a:lnTo>
                <a:pt x="2495543" y="1919235"/>
              </a:lnTo>
            </a:path>
          </a:pathLst>
        </a:cu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pl-PL"/>
        </a:p>
      </xdr:txBody>
    </xdr:sp>
    <xdr:clientData/>
  </xdr:twoCellAnchor>
  <xdr:twoCellAnchor>
    <xdr:from>
      <xdr:col>11</xdr:col>
      <xdr:colOff>373380</xdr:colOff>
      <xdr:row>4</xdr:row>
      <xdr:rowOff>175260</xdr:rowOff>
    </xdr:from>
    <xdr:to>
      <xdr:col>14</xdr:col>
      <xdr:colOff>262255</xdr:colOff>
      <xdr:row>8</xdr:row>
      <xdr:rowOff>31308</xdr:rowOff>
    </xdr:to>
    <xdr:sp macro="" textlink="">
      <xdr:nvSpPr>
        <xdr:cNvPr id="46" name="Dowolny kształt 45"/>
        <xdr:cNvSpPr/>
      </xdr:nvSpPr>
      <xdr:spPr>
        <a:xfrm>
          <a:off x="1878965" y="1622425"/>
          <a:ext cx="1717675" cy="598170"/>
        </a:xfrm>
        <a:custGeom>
          <a:avLst/>
          <a:gdLst>
            <a:gd name="connsiteX0" fmla="*/ 0 w 1718268"/>
            <a:gd name="connsiteY0" fmla="*/ 0 h 598251"/>
            <a:gd name="connsiteX1" fmla="*/ 874206 w 1718268"/>
            <a:gd name="connsiteY1" fmla="*/ 537587 h 598251"/>
            <a:gd name="connsiteX2" fmla="*/ 1718268 w 1718268"/>
            <a:gd name="connsiteY2" fmla="*/ 562707 h 59825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718268" h="598251">
              <a:moveTo>
                <a:pt x="0" y="0"/>
              </a:moveTo>
              <a:cubicBezTo>
                <a:pt x="293914" y="221901"/>
                <a:pt x="587828" y="443803"/>
                <a:pt x="874206" y="537587"/>
              </a:cubicBezTo>
              <a:cubicBezTo>
                <a:pt x="1160584" y="631371"/>
                <a:pt x="1439426" y="597039"/>
                <a:pt x="1718268" y="562707"/>
              </a:cubicBezTo>
            </a:path>
          </a:pathLst>
        </a:cu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pl-PL"/>
        </a:p>
      </xdr:txBody>
    </xdr:sp>
    <xdr:clientData/>
  </xdr:twoCellAnchor>
  <xdr:twoCellAnchor>
    <xdr:from>
      <xdr:col>13</xdr:col>
      <xdr:colOff>266700</xdr:colOff>
      <xdr:row>8</xdr:row>
      <xdr:rowOff>15240</xdr:rowOff>
    </xdr:from>
    <xdr:to>
      <xdr:col>15</xdr:col>
      <xdr:colOff>252095</xdr:colOff>
      <xdr:row>15</xdr:row>
      <xdr:rowOff>68911</xdr:rowOff>
    </xdr:to>
    <xdr:sp macro="" textlink="">
      <xdr:nvSpPr>
        <xdr:cNvPr id="47" name="Dowolny kształt 46"/>
        <xdr:cNvSpPr/>
      </xdr:nvSpPr>
      <xdr:spPr>
        <a:xfrm>
          <a:off x="2994660" y="2195195"/>
          <a:ext cx="1204595" cy="1325880"/>
        </a:xfrm>
        <a:custGeom>
          <a:avLst/>
          <a:gdLst>
            <a:gd name="connsiteX0" fmla="*/ 582013 w 1205011"/>
            <a:gd name="connsiteY0" fmla="*/ 0 h 1326382"/>
            <a:gd name="connsiteX1" fmla="*/ 19305 w 1205011"/>
            <a:gd name="connsiteY1" fmla="*/ 793820 h 1326382"/>
            <a:gd name="connsiteX2" fmla="*/ 1205011 w 1205011"/>
            <a:gd name="connsiteY2" fmla="*/ 1326382 h 132638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205011" h="1326382">
              <a:moveTo>
                <a:pt x="582013" y="0"/>
              </a:moveTo>
              <a:cubicBezTo>
                <a:pt x="248742" y="286378"/>
                <a:pt x="-84528" y="572756"/>
                <a:pt x="19305" y="793820"/>
              </a:cubicBezTo>
              <a:cubicBezTo>
                <a:pt x="123138" y="1014884"/>
                <a:pt x="664074" y="1170633"/>
                <a:pt x="1205011" y="1326382"/>
              </a:cubicBezTo>
            </a:path>
          </a:pathLst>
        </a:cu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pl-PL"/>
        </a:p>
      </xdr:txBody>
    </xdr:sp>
    <xdr:clientData/>
  </xdr:twoCellAnchor>
  <xdr:twoCellAnchor>
    <xdr:from>
      <xdr:col>11</xdr:col>
      <xdr:colOff>274320</xdr:colOff>
      <xdr:row>4</xdr:row>
      <xdr:rowOff>106680</xdr:rowOff>
    </xdr:from>
    <xdr:to>
      <xdr:col>11</xdr:col>
      <xdr:colOff>429895</xdr:colOff>
      <xdr:row>5</xdr:row>
      <xdr:rowOff>61484</xdr:rowOff>
    </xdr:to>
    <xdr:sp macro="" textlink="">
      <xdr:nvSpPr>
        <xdr:cNvPr id="48" name="Schemat blokowy: scalanie 47"/>
        <xdr:cNvSpPr/>
      </xdr:nvSpPr>
      <xdr:spPr>
        <a:xfrm>
          <a:off x="1783080" y="1551940"/>
          <a:ext cx="155575" cy="140335"/>
        </a:xfrm>
        <a:prstGeom prst="flowChartMerg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pl-PL"/>
        </a:p>
      </xdr:txBody>
    </xdr:sp>
    <xdr:clientData/>
  </xdr:twoCellAnchor>
  <xdr:twoCellAnchor>
    <xdr:from>
      <xdr:col>14</xdr:col>
      <xdr:colOff>281940</xdr:colOff>
      <xdr:row>4</xdr:row>
      <xdr:rowOff>38100</xdr:rowOff>
    </xdr:from>
    <xdr:to>
      <xdr:col>16</xdr:col>
      <xdr:colOff>429260</xdr:colOff>
      <xdr:row>7</xdr:row>
      <xdr:rowOff>179373</xdr:rowOff>
    </xdr:to>
    <xdr:sp macro="" textlink="">
      <xdr:nvSpPr>
        <xdr:cNvPr id="49" name="Dowolny kształt 48"/>
        <xdr:cNvSpPr/>
      </xdr:nvSpPr>
      <xdr:spPr>
        <a:xfrm>
          <a:off x="3616960" y="1486535"/>
          <a:ext cx="1366520" cy="697865"/>
        </a:xfrm>
        <a:custGeom>
          <a:avLst/>
          <a:gdLst>
            <a:gd name="connsiteX0" fmla="*/ 0 w 1366575"/>
            <a:gd name="connsiteY0" fmla="*/ 698360 h 698360"/>
            <a:gd name="connsiteX1" fmla="*/ 396909 w 1366575"/>
            <a:gd name="connsiteY1" fmla="*/ 251209 h 698360"/>
            <a:gd name="connsiteX2" fmla="*/ 1366575 w 1366575"/>
            <a:gd name="connsiteY2" fmla="*/ 0 h 69836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366575" h="698360">
              <a:moveTo>
                <a:pt x="0" y="698360"/>
              </a:moveTo>
              <a:cubicBezTo>
                <a:pt x="84573" y="532981"/>
                <a:pt x="169147" y="367602"/>
                <a:pt x="396909" y="251209"/>
              </a:cubicBezTo>
              <a:cubicBezTo>
                <a:pt x="624671" y="134816"/>
                <a:pt x="995623" y="67408"/>
                <a:pt x="1366575" y="0"/>
              </a:cubicBezTo>
            </a:path>
          </a:pathLst>
        </a:cu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pl-PL"/>
        </a:p>
      </xdr:txBody>
    </xdr:sp>
    <xdr:clientData/>
  </xdr:twoCellAnchor>
  <xdr:twoCellAnchor>
    <xdr:from>
      <xdr:col>15</xdr:col>
      <xdr:colOff>175260</xdr:colOff>
      <xdr:row>15</xdr:row>
      <xdr:rowOff>60960</xdr:rowOff>
    </xdr:from>
    <xdr:to>
      <xdr:col>15</xdr:col>
      <xdr:colOff>330835</xdr:colOff>
      <xdr:row>16</xdr:row>
      <xdr:rowOff>35643</xdr:rowOff>
    </xdr:to>
    <xdr:sp macro="" textlink="">
      <xdr:nvSpPr>
        <xdr:cNvPr id="50" name="Schemat blokowy: scalanie 49"/>
        <xdr:cNvSpPr/>
      </xdr:nvSpPr>
      <xdr:spPr>
        <a:xfrm>
          <a:off x="4124960" y="3507105"/>
          <a:ext cx="155575" cy="140335"/>
        </a:xfrm>
        <a:prstGeom prst="flowChartMerg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pl-PL"/>
        </a:p>
      </xdr:txBody>
    </xdr:sp>
    <xdr:clientData/>
  </xdr:twoCellAnchor>
  <xdr:twoCellAnchor>
    <xdr:from>
      <xdr:col>14</xdr:col>
      <xdr:colOff>198120</xdr:colOff>
      <xdr:row>7</xdr:row>
      <xdr:rowOff>129540</xdr:rowOff>
    </xdr:from>
    <xdr:to>
      <xdr:col>14</xdr:col>
      <xdr:colOff>353695</xdr:colOff>
      <xdr:row>8</xdr:row>
      <xdr:rowOff>84345</xdr:rowOff>
    </xdr:to>
    <xdr:sp macro="" textlink="">
      <xdr:nvSpPr>
        <xdr:cNvPr id="51" name="Schemat blokowy: scalanie 50"/>
        <xdr:cNvSpPr/>
      </xdr:nvSpPr>
      <xdr:spPr>
        <a:xfrm>
          <a:off x="3531870" y="2125345"/>
          <a:ext cx="155575" cy="140335"/>
        </a:xfrm>
        <a:prstGeom prst="flowChartMerg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pl-PL"/>
        </a:p>
      </xdr:txBody>
    </xdr:sp>
    <xdr:clientData/>
  </xdr:twoCellAnchor>
  <xdr:twoCellAnchor>
    <xdr:from>
      <xdr:col>16</xdr:col>
      <xdr:colOff>350520</xdr:colOff>
      <xdr:row>3</xdr:row>
      <xdr:rowOff>160020</xdr:rowOff>
    </xdr:from>
    <xdr:to>
      <xdr:col>16</xdr:col>
      <xdr:colOff>506095</xdr:colOff>
      <xdr:row>4</xdr:row>
      <xdr:rowOff>114825</xdr:rowOff>
    </xdr:to>
    <xdr:sp macro="" textlink="">
      <xdr:nvSpPr>
        <xdr:cNvPr id="52" name="Schemat blokowy: scalanie 51"/>
        <xdr:cNvSpPr/>
      </xdr:nvSpPr>
      <xdr:spPr>
        <a:xfrm>
          <a:off x="4909185" y="1428115"/>
          <a:ext cx="155575" cy="140335"/>
        </a:xfrm>
        <a:prstGeom prst="flowChartMerg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pl-PL"/>
        </a:p>
      </xdr:txBody>
    </xdr:sp>
    <xdr:clientData/>
  </xdr:twoCellAnchor>
  <xdr:twoCellAnchor>
    <xdr:from>
      <xdr:col>11</xdr:col>
      <xdr:colOff>129540</xdr:colOff>
      <xdr:row>2</xdr:row>
      <xdr:rowOff>106680</xdr:rowOff>
    </xdr:from>
    <xdr:to>
      <xdr:col>11</xdr:col>
      <xdr:colOff>388620</xdr:colOff>
      <xdr:row>4</xdr:row>
      <xdr:rowOff>30480</xdr:rowOff>
    </xdr:to>
    <xdr:sp macro="" textlink="">
      <xdr:nvSpPr>
        <xdr:cNvPr id="1074" name="Pole tekstowe 35"/>
        <xdr:cNvSpPr txBox="1">
          <a:spLocks noChangeArrowheads="1"/>
        </xdr:cNvSpPr>
      </xdr:nvSpPr>
      <xdr:spPr bwMode="auto">
        <a:xfrm>
          <a:off x="6736080" y="457200"/>
          <a:ext cx="25908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pl-PL" sz="1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A</a:t>
          </a:r>
        </a:p>
      </xdr:txBody>
    </xdr:sp>
    <xdr:clientData/>
  </xdr:twoCellAnchor>
  <xdr:twoCellAnchor>
    <xdr:from>
      <xdr:col>16</xdr:col>
      <xdr:colOff>510540</xdr:colOff>
      <xdr:row>1</xdr:row>
      <xdr:rowOff>160020</xdr:rowOff>
    </xdr:from>
    <xdr:to>
      <xdr:col>17</xdr:col>
      <xdr:colOff>160020</xdr:colOff>
      <xdr:row>3</xdr:row>
      <xdr:rowOff>83820</xdr:rowOff>
    </xdr:to>
    <xdr:sp macro="" textlink="">
      <xdr:nvSpPr>
        <xdr:cNvPr id="1073" name="Pole tekstowe 34"/>
        <xdr:cNvSpPr txBox="1">
          <a:spLocks noChangeArrowheads="1"/>
        </xdr:cNvSpPr>
      </xdr:nvSpPr>
      <xdr:spPr bwMode="auto">
        <a:xfrm>
          <a:off x="10165080" y="327660"/>
          <a:ext cx="25908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pl-PL" sz="1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B</a:t>
          </a:r>
        </a:p>
      </xdr:txBody>
    </xdr:sp>
    <xdr:clientData/>
  </xdr:twoCellAnchor>
  <xdr:twoCellAnchor>
    <xdr:from>
      <xdr:col>15</xdr:col>
      <xdr:colOff>388620</xdr:colOff>
      <xdr:row>15</xdr:row>
      <xdr:rowOff>121920</xdr:rowOff>
    </xdr:from>
    <xdr:to>
      <xdr:col>16</xdr:col>
      <xdr:colOff>38100</xdr:colOff>
      <xdr:row>17</xdr:row>
      <xdr:rowOff>76200</xdr:rowOff>
    </xdr:to>
    <xdr:sp macro="" textlink="">
      <xdr:nvSpPr>
        <xdr:cNvPr id="1072" name="Pole tekstowe 33"/>
        <xdr:cNvSpPr txBox="1">
          <a:spLocks noChangeArrowheads="1"/>
        </xdr:cNvSpPr>
      </xdr:nvSpPr>
      <xdr:spPr bwMode="auto">
        <a:xfrm>
          <a:off x="9433560" y="2834640"/>
          <a:ext cx="25908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pl-PL" sz="1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C</a:t>
          </a:r>
        </a:p>
      </xdr:txBody>
    </xdr:sp>
    <xdr:clientData/>
  </xdr:twoCellAnchor>
  <xdr:twoCellAnchor>
    <xdr:from>
      <xdr:col>14</xdr:col>
      <xdr:colOff>441960</xdr:colOff>
      <xdr:row>7</xdr:row>
      <xdr:rowOff>91440</xdr:rowOff>
    </xdr:from>
    <xdr:to>
      <xdr:col>15</xdr:col>
      <xdr:colOff>91440</xdr:colOff>
      <xdr:row>9</xdr:row>
      <xdr:rowOff>0</xdr:rowOff>
    </xdr:to>
    <xdr:sp macro="" textlink="">
      <xdr:nvSpPr>
        <xdr:cNvPr id="1071" name="Pole tekstowe 32"/>
        <xdr:cNvSpPr txBox="1">
          <a:spLocks noChangeArrowheads="1"/>
        </xdr:cNvSpPr>
      </xdr:nvSpPr>
      <xdr:spPr bwMode="auto">
        <a:xfrm>
          <a:off x="8877300" y="1356360"/>
          <a:ext cx="25908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pl-PL" sz="1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1</a:t>
          </a:r>
        </a:p>
      </xdr:txBody>
    </xdr:sp>
    <xdr:clientData/>
  </xdr:twoCellAnchor>
  <xdr:twoCellAnchor>
    <xdr:from>
      <xdr:col>13</xdr:col>
      <xdr:colOff>571500</xdr:colOff>
      <xdr:row>1</xdr:row>
      <xdr:rowOff>129540</xdr:rowOff>
    </xdr:from>
    <xdr:to>
      <xdr:col>14</xdr:col>
      <xdr:colOff>72390</xdr:colOff>
      <xdr:row>2</xdr:row>
      <xdr:rowOff>104664</xdr:rowOff>
    </xdr:to>
    <xdr:sp macro="" textlink="">
      <xdr:nvSpPr>
        <xdr:cNvPr id="57" name="Dowolny kształt 56"/>
        <xdr:cNvSpPr/>
      </xdr:nvSpPr>
      <xdr:spPr>
        <a:xfrm>
          <a:off x="3300730" y="1029335"/>
          <a:ext cx="110490" cy="160655"/>
        </a:xfrm>
        <a:custGeom>
          <a:avLst/>
          <a:gdLst>
            <a:gd name="connsiteX0" fmla="*/ 5024 w 110540"/>
            <a:gd name="connsiteY0" fmla="*/ 0 h 160774"/>
            <a:gd name="connsiteX1" fmla="*/ 110531 w 110540"/>
            <a:gd name="connsiteY1" fmla="*/ 130629 h 160774"/>
            <a:gd name="connsiteX2" fmla="*/ 0 w 110540"/>
            <a:gd name="connsiteY2" fmla="*/ 160774 h 16077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10540" h="160774">
              <a:moveTo>
                <a:pt x="5024" y="0"/>
              </a:moveTo>
              <a:cubicBezTo>
                <a:pt x="58196" y="51916"/>
                <a:pt x="111368" y="103833"/>
                <a:pt x="110531" y="130629"/>
              </a:cubicBezTo>
              <a:cubicBezTo>
                <a:pt x="109694" y="157425"/>
                <a:pt x="54847" y="159099"/>
                <a:pt x="0" y="160774"/>
              </a:cubicBezTo>
            </a:path>
          </a:pathLst>
        </a:cu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pl-PL"/>
        </a:p>
      </xdr:txBody>
    </xdr:sp>
    <xdr:clientData/>
  </xdr:twoCellAnchor>
  <xdr:twoCellAnchor>
    <xdr:from>
      <xdr:col>17</xdr:col>
      <xdr:colOff>114300</xdr:colOff>
      <xdr:row>9</xdr:row>
      <xdr:rowOff>106680</xdr:rowOff>
    </xdr:from>
    <xdr:to>
      <xdr:col>17</xdr:col>
      <xdr:colOff>250190</xdr:colOff>
      <xdr:row>10</xdr:row>
      <xdr:rowOff>91965</xdr:rowOff>
    </xdr:to>
    <xdr:sp macro="" textlink="">
      <xdr:nvSpPr>
        <xdr:cNvPr id="58" name="Dowolny kształt 57"/>
        <xdr:cNvSpPr/>
      </xdr:nvSpPr>
      <xdr:spPr>
        <a:xfrm>
          <a:off x="5279390" y="2481580"/>
          <a:ext cx="135890" cy="170815"/>
        </a:xfrm>
        <a:custGeom>
          <a:avLst/>
          <a:gdLst>
            <a:gd name="connsiteX0" fmla="*/ 35814 w 136298"/>
            <a:gd name="connsiteY0" fmla="*/ 0 h 171416"/>
            <a:gd name="connsiteX1" fmla="*/ 5669 w 136298"/>
            <a:gd name="connsiteY1" fmla="*/ 170822 h 171416"/>
            <a:gd name="connsiteX2" fmla="*/ 136298 w 136298"/>
            <a:gd name="connsiteY2" fmla="*/ 60290 h 171416"/>
            <a:gd name="connsiteX3" fmla="*/ 136298 w 136298"/>
            <a:gd name="connsiteY3" fmla="*/ 60290 h 17141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36298" h="171416">
              <a:moveTo>
                <a:pt x="35814" y="0"/>
              </a:moveTo>
              <a:cubicBezTo>
                <a:pt x="12368" y="80387"/>
                <a:pt x="-11078" y="160774"/>
                <a:pt x="5669" y="170822"/>
              </a:cubicBezTo>
              <a:cubicBezTo>
                <a:pt x="22416" y="180870"/>
                <a:pt x="136298" y="60290"/>
                <a:pt x="136298" y="60290"/>
              </a:cubicBezTo>
              <a:lnTo>
                <a:pt x="136298" y="60290"/>
              </a:lnTo>
            </a:path>
          </a:pathLst>
        </a:cu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pl-PL"/>
        </a:p>
      </xdr:txBody>
    </xdr:sp>
    <xdr:clientData/>
  </xdr:twoCellAnchor>
  <xdr:twoCellAnchor>
    <xdr:from>
      <xdr:col>11</xdr:col>
      <xdr:colOff>243840</xdr:colOff>
      <xdr:row>13</xdr:row>
      <xdr:rowOff>45720</xdr:rowOff>
    </xdr:from>
    <xdr:to>
      <xdr:col>11</xdr:col>
      <xdr:colOff>382905</xdr:colOff>
      <xdr:row>14</xdr:row>
      <xdr:rowOff>61678</xdr:rowOff>
    </xdr:to>
    <xdr:sp macro="" textlink="">
      <xdr:nvSpPr>
        <xdr:cNvPr id="59" name="Dowolny kształt 58"/>
        <xdr:cNvSpPr/>
      </xdr:nvSpPr>
      <xdr:spPr>
        <a:xfrm>
          <a:off x="1754505" y="3153410"/>
          <a:ext cx="139065" cy="181610"/>
        </a:xfrm>
        <a:custGeom>
          <a:avLst/>
          <a:gdLst>
            <a:gd name="connsiteX0" fmla="*/ 8826 w 139454"/>
            <a:gd name="connsiteY0" fmla="*/ 182101 h 182101"/>
            <a:gd name="connsiteX1" fmla="*/ 13850 w 139454"/>
            <a:gd name="connsiteY1" fmla="*/ 1230 h 182101"/>
            <a:gd name="connsiteX2" fmla="*/ 139454 w 139454"/>
            <a:gd name="connsiteY2" fmla="*/ 116786 h 18210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39454" h="182101">
              <a:moveTo>
                <a:pt x="8826" y="182101"/>
              </a:moveTo>
              <a:cubicBezTo>
                <a:pt x="452" y="97108"/>
                <a:pt x="-7921" y="12116"/>
                <a:pt x="13850" y="1230"/>
              </a:cubicBezTo>
              <a:cubicBezTo>
                <a:pt x="35621" y="-9656"/>
                <a:pt x="87537" y="53565"/>
                <a:pt x="139454" y="116786"/>
              </a:cubicBezTo>
            </a:path>
          </a:pathLst>
        </a:cu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pl-PL"/>
        </a:p>
      </xdr:txBody>
    </xdr:sp>
    <xdr:clientData/>
  </xdr:twoCellAnchor>
  <xdr:twoCellAnchor>
    <xdr:from>
      <xdr:col>12</xdr:col>
      <xdr:colOff>320040</xdr:colOff>
      <xdr:row>7</xdr:row>
      <xdr:rowOff>7620</xdr:rowOff>
    </xdr:from>
    <xdr:to>
      <xdr:col>12</xdr:col>
      <xdr:colOff>516890</xdr:colOff>
      <xdr:row>7</xdr:row>
      <xdr:rowOff>184150</xdr:rowOff>
    </xdr:to>
    <xdr:sp macro="" textlink="">
      <xdr:nvSpPr>
        <xdr:cNvPr id="60" name="Dowolny kształt 59"/>
        <xdr:cNvSpPr/>
      </xdr:nvSpPr>
      <xdr:spPr>
        <a:xfrm>
          <a:off x="2440305" y="2003425"/>
          <a:ext cx="196850" cy="176530"/>
        </a:xfrm>
        <a:custGeom>
          <a:avLst/>
          <a:gdLst>
            <a:gd name="connsiteX0" fmla="*/ 126920 w 197258"/>
            <a:gd name="connsiteY0" fmla="*/ 176683 h 176683"/>
            <a:gd name="connsiteX1" fmla="*/ 1315 w 197258"/>
            <a:gd name="connsiteY1" fmla="*/ 15910 h 176683"/>
            <a:gd name="connsiteX2" fmla="*/ 197258 w 197258"/>
            <a:gd name="connsiteY2" fmla="*/ 5861 h 176683"/>
            <a:gd name="connsiteX3" fmla="*/ 197258 w 197258"/>
            <a:gd name="connsiteY3" fmla="*/ 5861 h 17668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97258" h="176683">
              <a:moveTo>
                <a:pt x="126920" y="176683"/>
              </a:moveTo>
              <a:cubicBezTo>
                <a:pt x="58256" y="110531"/>
                <a:pt x="-10408" y="44380"/>
                <a:pt x="1315" y="15910"/>
              </a:cubicBezTo>
              <a:cubicBezTo>
                <a:pt x="13038" y="-12560"/>
                <a:pt x="197258" y="5861"/>
                <a:pt x="197258" y="5861"/>
              </a:cubicBezTo>
              <a:lnTo>
                <a:pt x="197258" y="5861"/>
              </a:lnTo>
            </a:path>
          </a:pathLst>
        </a:cu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pl-PL"/>
        </a:p>
      </xdr:txBody>
    </xdr:sp>
    <xdr:clientData/>
  </xdr:twoCellAnchor>
  <xdr:twoCellAnchor>
    <xdr:from>
      <xdr:col>15</xdr:col>
      <xdr:colOff>68580</xdr:colOff>
      <xdr:row>5</xdr:row>
      <xdr:rowOff>0</xdr:rowOff>
    </xdr:from>
    <xdr:to>
      <xdr:col>15</xdr:col>
      <xdr:colOff>307340</xdr:colOff>
      <xdr:row>5</xdr:row>
      <xdr:rowOff>144780</xdr:rowOff>
    </xdr:to>
    <xdr:sp macro="" textlink="">
      <xdr:nvSpPr>
        <xdr:cNvPr id="61" name="Dowolny kształt 60"/>
        <xdr:cNvSpPr/>
      </xdr:nvSpPr>
      <xdr:spPr>
        <a:xfrm>
          <a:off x="4013835" y="1628140"/>
          <a:ext cx="238760" cy="144780"/>
        </a:xfrm>
        <a:custGeom>
          <a:avLst/>
          <a:gdLst>
            <a:gd name="connsiteX0" fmla="*/ 0 w 239378"/>
            <a:gd name="connsiteY0" fmla="*/ 9305 h 144958"/>
            <a:gd name="connsiteX1" fmla="*/ 236137 w 239378"/>
            <a:gd name="connsiteY1" fmla="*/ 14329 h 144958"/>
            <a:gd name="connsiteX2" fmla="*/ 115557 w 239378"/>
            <a:gd name="connsiteY2" fmla="*/ 144958 h 144958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239378" h="144958">
              <a:moveTo>
                <a:pt x="0" y="9305"/>
              </a:moveTo>
              <a:cubicBezTo>
                <a:pt x="108439" y="512"/>
                <a:pt x="216878" y="-8280"/>
                <a:pt x="236137" y="14329"/>
              </a:cubicBezTo>
              <a:cubicBezTo>
                <a:pt x="255396" y="36938"/>
                <a:pt x="185476" y="90948"/>
                <a:pt x="115557" y="144958"/>
              </a:cubicBezTo>
            </a:path>
          </a:pathLst>
        </a:cu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pl-PL"/>
        </a:p>
      </xdr:txBody>
    </xdr:sp>
    <xdr:clientData/>
  </xdr:twoCellAnchor>
  <xdr:twoCellAnchor>
    <xdr:from>
      <xdr:col>13</xdr:col>
      <xdr:colOff>251460</xdr:colOff>
      <xdr:row>10</xdr:row>
      <xdr:rowOff>106680</xdr:rowOff>
    </xdr:from>
    <xdr:to>
      <xdr:col>13</xdr:col>
      <xdr:colOff>393700</xdr:colOff>
      <xdr:row>11</xdr:row>
      <xdr:rowOff>133239</xdr:rowOff>
    </xdr:to>
    <xdr:sp macro="" textlink="">
      <xdr:nvSpPr>
        <xdr:cNvPr id="62" name="Dowolny kształt 61"/>
        <xdr:cNvSpPr/>
      </xdr:nvSpPr>
      <xdr:spPr>
        <a:xfrm>
          <a:off x="2976880" y="2667635"/>
          <a:ext cx="142240" cy="212090"/>
        </a:xfrm>
        <a:custGeom>
          <a:avLst/>
          <a:gdLst>
            <a:gd name="connsiteX0" fmla="*/ 32046 w 142578"/>
            <a:gd name="connsiteY0" fmla="*/ 0 h 212416"/>
            <a:gd name="connsiteX1" fmla="*/ 6925 w 142578"/>
            <a:gd name="connsiteY1" fmla="*/ 211016 h 212416"/>
            <a:gd name="connsiteX2" fmla="*/ 142578 w 142578"/>
            <a:gd name="connsiteY2" fmla="*/ 75363 h 21241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42578" h="212416">
              <a:moveTo>
                <a:pt x="32046" y="0"/>
              </a:moveTo>
              <a:cubicBezTo>
                <a:pt x="10274" y="99228"/>
                <a:pt x="-11497" y="198456"/>
                <a:pt x="6925" y="211016"/>
              </a:cubicBezTo>
              <a:cubicBezTo>
                <a:pt x="25347" y="223577"/>
                <a:pt x="83962" y="149470"/>
                <a:pt x="142578" y="75363"/>
              </a:cubicBezTo>
            </a:path>
          </a:pathLst>
        </a:cu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pl-PL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145774</xdr:colOff>
      <xdr:row>81</xdr:row>
      <xdr:rowOff>152400</xdr:rowOff>
    </xdr:from>
    <xdr:to>
      <xdr:col>8</xdr:col>
      <xdr:colOff>127046</xdr:colOff>
      <xdr:row>85</xdr:row>
      <xdr:rowOff>78458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89814" y="14036040"/>
          <a:ext cx="2960692" cy="596617"/>
        </a:xfrm>
        <a:prstGeom prst="rect">
          <a:avLst/>
        </a:prstGeom>
      </xdr:spPr>
    </xdr:pic>
    <xdr:clientData/>
  </xdr:twoCellAnchor>
  <xdr:twoCellAnchor>
    <xdr:from>
      <xdr:col>11</xdr:col>
      <xdr:colOff>388620</xdr:colOff>
      <xdr:row>1</xdr:row>
      <xdr:rowOff>129540</xdr:rowOff>
    </xdr:from>
    <xdr:to>
      <xdr:col>16</xdr:col>
      <xdr:colOff>425450</xdr:colOff>
      <xdr:row>4</xdr:row>
      <xdr:rowOff>133654</xdr:rowOff>
    </xdr:to>
    <xdr:sp macro="" textlink="">
      <xdr:nvSpPr>
        <xdr:cNvPr id="3" name="Dowolny kształt 2"/>
        <xdr:cNvSpPr/>
      </xdr:nvSpPr>
      <xdr:spPr>
        <a:xfrm>
          <a:off x="1893570" y="1031240"/>
          <a:ext cx="3084830" cy="560705"/>
        </a:xfrm>
        <a:custGeom>
          <a:avLst/>
          <a:gdLst>
            <a:gd name="connsiteX0" fmla="*/ 0 w 3084844"/>
            <a:gd name="connsiteY0" fmla="*/ 560813 h 560813"/>
            <a:gd name="connsiteX1" fmla="*/ 85411 w 3084844"/>
            <a:gd name="connsiteY1" fmla="*/ 505547 h 560813"/>
            <a:gd name="connsiteX2" fmla="*/ 884255 w 3084844"/>
            <a:gd name="connsiteY2" fmla="*/ 3129 h 560813"/>
            <a:gd name="connsiteX3" fmla="*/ 2105130 w 3084844"/>
            <a:gd name="connsiteY3" fmla="*/ 299556 h 560813"/>
            <a:gd name="connsiteX4" fmla="*/ 3084844 w 3084844"/>
            <a:gd name="connsiteY4" fmla="*/ 440233 h 560813"/>
            <a:gd name="connsiteX5" fmla="*/ 3084844 w 3084844"/>
            <a:gd name="connsiteY5" fmla="*/ 440233 h 56081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</a:cxnLst>
          <a:rect l="l" t="t" r="r" b="b"/>
          <a:pathLst>
            <a:path w="3084844" h="560813">
              <a:moveTo>
                <a:pt x="0" y="560813"/>
              </a:moveTo>
              <a:lnTo>
                <a:pt x="85411" y="505547"/>
              </a:lnTo>
              <a:cubicBezTo>
                <a:pt x="232787" y="412600"/>
                <a:pt x="547635" y="37461"/>
                <a:pt x="884255" y="3129"/>
              </a:cubicBezTo>
              <a:cubicBezTo>
                <a:pt x="1220875" y="-31203"/>
                <a:pt x="1738365" y="226705"/>
                <a:pt x="2105130" y="299556"/>
              </a:cubicBezTo>
              <a:cubicBezTo>
                <a:pt x="2471895" y="372407"/>
                <a:pt x="3084844" y="440233"/>
                <a:pt x="3084844" y="440233"/>
              </a:cubicBezTo>
              <a:lnTo>
                <a:pt x="3084844" y="440233"/>
              </a:lnTo>
            </a:path>
          </a:pathLst>
        </a:cu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pl-PL"/>
        </a:p>
      </xdr:txBody>
    </xdr:sp>
    <xdr:clientData/>
  </xdr:twoCellAnchor>
  <xdr:twoCellAnchor>
    <xdr:from>
      <xdr:col>15</xdr:col>
      <xdr:colOff>289560</xdr:colOff>
      <xdr:row>4</xdr:row>
      <xdr:rowOff>45720</xdr:rowOff>
    </xdr:from>
    <xdr:to>
      <xdr:col>17</xdr:col>
      <xdr:colOff>199390</xdr:colOff>
      <xdr:row>15</xdr:row>
      <xdr:rowOff>30811</xdr:rowOff>
    </xdr:to>
    <xdr:sp macro="" textlink="">
      <xdr:nvSpPr>
        <xdr:cNvPr id="4" name="Dowolny kształt 3"/>
        <xdr:cNvSpPr/>
      </xdr:nvSpPr>
      <xdr:spPr>
        <a:xfrm>
          <a:off x="4239895" y="1491615"/>
          <a:ext cx="1129030" cy="2019300"/>
        </a:xfrm>
        <a:custGeom>
          <a:avLst/>
          <a:gdLst>
            <a:gd name="connsiteX0" fmla="*/ 783772 w 1129581"/>
            <a:gd name="connsiteY0" fmla="*/ 0 h 2019719"/>
            <a:gd name="connsiteX1" fmla="*/ 1090247 w 1129581"/>
            <a:gd name="connsiteY1" fmla="*/ 1075174 h 2019719"/>
            <a:gd name="connsiteX2" fmla="*/ 0 w 1129581"/>
            <a:gd name="connsiteY2" fmla="*/ 2019719 h 2019719"/>
            <a:gd name="connsiteX3" fmla="*/ 0 w 1129581"/>
            <a:gd name="connsiteY3" fmla="*/ 2019719 h 201971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129581" h="2019719">
              <a:moveTo>
                <a:pt x="783772" y="0"/>
              </a:moveTo>
              <a:cubicBezTo>
                <a:pt x="1002324" y="369277"/>
                <a:pt x="1220876" y="738554"/>
                <a:pt x="1090247" y="1075174"/>
              </a:cubicBezTo>
              <a:cubicBezTo>
                <a:pt x="959618" y="1411794"/>
                <a:pt x="0" y="2019719"/>
                <a:pt x="0" y="2019719"/>
              </a:cubicBezTo>
              <a:lnTo>
                <a:pt x="0" y="2019719"/>
              </a:lnTo>
            </a:path>
          </a:pathLst>
        </a:cu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pl-PL"/>
        </a:p>
      </xdr:txBody>
    </xdr:sp>
    <xdr:clientData/>
  </xdr:twoCellAnchor>
  <xdr:twoCellAnchor>
    <xdr:from>
      <xdr:col>11</xdr:col>
      <xdr:colOff>160020</xdr:colOff>
      <xdr:row>5</xdr:row>
      <xdr:rowOff>15240</xdr:rowOff>
    </xdr:from>
    <xdr:to>
      <xdr:col>15</xdr:col>
      <xdr:colOff>216535</xdr:colOff>
      <xdr:row>17</xdr:row>
      <xdr:rowOff>128242</xdr:rowOff>
    </xdr:to>
    <xdr:sp macro="" textlink="">
      <xdr:nvSpPr>
        <xdr:cNvPr id="5" name="Dowolny kształt 4"/>
        <xdr:cNvSpPr/>
      </xdr:nvSpPr>
      <xdr:spPr>
        <a:xfrm>
          <a:off x="1669415" y="1647825"/>
          <a:ext cx="2494915" cy="2292985"/>
        </a:xfrm>
        <a:custGeom>
          <a:avLst/>
          <a:gdLst>
            <a:gd name="connsiteX0" fmla="*/ 169349 w 2495543"/>
            <a:gd name="connsiteY0" fmla="*/ 0 h 2293081"/>
            <a:gd name="connsiteX1" fmla="*/ 33697 w 2495543"/>
            <a:gd name="connsiteY1" fmla="*/ 1251019 h 2293081"/>
            <a:gd name="connsiteX2" fmla="*/ 722009 w 2495543"/>
            <a:gd name="connsiteY2" fmla="*/ 2275951 h 2293081"/>
            <a:gd name="connsiteX3" fmla="*/ 2495543 w 2495543"/>
            <a:gd name="connsiteY3" fmla="*/ 1919235 h 2293081"/>
            <a:gd name="connsiteX4" fmla="*/ 2495543 w 2495543"/>
            <a:gd name="connsiteY4" fmla="*/ 1919235 h 229308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2495543" h="2293081">
              <a:moveTo>
                <a:pt x="169349" y="0"/>
              </a:moveTo>
              <a:cubicBezTo>
                <a:pt x="55468" y="435847"/>
                <a:pt x="-58413" y="871694"/>
                <a:pt x="33697" y="1251019"/>
              </a:cubicBezTo>
              <a:cubicBezTo>
                <a:pt x="125807" y="1630344"/>
                <a:pt x="311701" y="2164582"/>
                <a:pt x="722009" y="2275951"/>
              </a:cubicBezTo>
              <a:cubicBezTo>
                <a:pt x="1132317" y="2387320"/>
                <a:pt x="2495543" y="1919235"/>
                <a:pt x="2495543" y="1919235"/>
              </a:cubicBezTo>
              <a:lnTo>
                <a:pt x="2495543" y="1919235"/>
              </a:lnTo>
            </a:path>
          </a:pathLst>
        </a:cu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pl-PL"/>
        </a:p>
      </xdr:txBody>
    </xdr:sp>
    <xdr:clientData/>
  </xdr:twoCellAnchor>
  <xdr:twoCellAnchor>
    <xdr:from>
      <xdr:col>11</xdr:col>
      <xdr:colOff>373380</xdr:colOff>
      <xdr:row>4</xdr:row>
      <xdr:rowOff>175260</xdr:rowOff>
    </xdr:from>
    <xdr:to>
      <xdr:col>14</xdr:col>
      <xdr:colOff>262255</xdr:colOff>
      <xdr:row>8</xdr:row>
      <xdr:rowOff>31308</xdr:rowOff>
    </xdr:to>
    <xdr:sp macro="" textlink="">
      <xdr:nvSpPr>
        <xdr:cNvPr id="6" name="Dowolny kształt 5"/>
        <xdr:cNvSpPr/>
      </xdr:nvSpPr>
      <xdr:spPr>
        <a:xfrm>
          <a:off x="1878965" y="1622425"/>
          <a:ext cx="1717675" cy="598170"/>
        </a:xfrm>
        <a:custGeom>
          <a:avLst/>
          <a:gdLst>
            <a:gd name="connsiteX0" fmla="*/ 0 w 1718268"/>
            <a:gd name="connsiteY0" fmla="*/ 0 h 598251"/>
            <a:gd name="connsiteX1" fmla="*/ 874206 w 1718268"/>
            <a:gd name="connsiteY1" fmla="*/ 537587 h 598251"/>
            <a:gd name="connsiteX2" fmla="*/ 1718268 w 1718268"/>
            <a:gd name="connsiteY2" fmla="*/ 562707 h 59825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718268" h="598251">
              <a:moveTo>
                <a:pt x="0" y="0"/>
              </a:moveTo>
              <a:cubicBezTo>
                <a:pt x="293914" y="221901"/>
                <a:pt x="587828" y="443803"/>
                <a:pt x="874206" y="537587"/>
              </a:cubicBezTo>
              <a:cubicBezTo>
                <a:pt x="1160584" y="631371"/>
                <a:pt x="1439426" y="597039"/>
                <a:pt x="1718268" y="562707"/>
              </a:cubicBezTo>
            </a:path>
          </a:pathLst>
        </a:cu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pl-PL"/>
        </a:p>
      </xdr:txBody>
    </xdr:sp>
    <xdr:clientData/>
  </xdr:twoCellAnchor>
  <xdr:twoCellAnchor>
    <xdr:from>
      <xdr:col>13</xdr:col>
      <xdr:colOff>266700</xdr:colOff>
      <xdr:row>8</xdr:row>
      <xdr:rowOff>15240</xdr:rowOff>
    </xdr:from>
    <xdr:to>
      <xdr:col>15</xdr:col>
      <xdr:colOff>252095</xdr:colOff>
      <xdr:row>15</xdr:row>
      <xdr:rowOff>49033</xdr:rowOff>
    </xdr:to>
    <xdr:sp macro="" textlink="">
      <xdr:nvSpPr>
        <xdr:cNvPr id="7" name="Dowolny kształt 6"/>
        <xdr:cNvSpPr/>
      </xdr:nvSpPr>
      <xdr:spPr>
        <a:xfrm>
          <a:off x="2994660" y="2195195"/>
          <a:ext cx="1204595" cy="1325880"/>
        </a:xfrm>
        <a:custGeom>
          <a:avLst/>
          <a:gdLst>
            <a:gd name="connsiteX0" fmla="*/ 582013 w 1205011"/>
            <a:gd name="connsiteY0" fmla="*/ 0 h 1326382"/>
            <a:gd name="connsiteX1" fmla="*/ 19305 w 1205011"/>
            <a:gd name="connsiteY1" fmla="*/ 793820 h 1326382"/>
            <a:gd name="connsiteX2" fmla="*/ 1205011 w 1205011"/>
            <a:gd name="connsiteY2" fmla="*/ 1326382 h 132638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205011" h="1326382">
              <a:moveTo>
                <a:pt x="582013" y="0"/>
              </a:moveTo>
              <a:cubicBezTo>
                <a:pt x="248742" y="286378"/>
                <a:pt x="-84528" y="572756"/>
                <a:pt x="19305" y="793820"/>
              </a:cubicBezTo>
              <a:cubicBezTo>
                <a:pt x="123138" y="1014884"/>
                <a:pt x="664074" y="1170633"/>
                <a:pt x="1205011" y="1326382"/>
              </a:cubicBezTo>
            </a:path>
          </a:pathLst>
        </a:cu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pl-PL"/>
        </a:p>
      </xdr:txBody>
    </xdr:sp>
    <xdr:clientData/>
  </xdr:twoCellAnchor>
  <xdr:twoCellAnchor>
    <xdr:from>
      <xdr:col>11</xdr:col>
      <xdr:colOff>274320</xdr:colOff>
      <xdr:row>4</xdr:row>
      <xdr:rowOff>106680</xdr:rowOff>
    </xdr:from>
    <xdr:to>
      <xdr:col>11</xdr:col>
      <xdr:colOff>429895</xdr:colOff>
      <xdr:row>5</xdr:row>
      <xdr:rowOff>61484</xdr:rowOff>
    </xdr:to>
    <xdr:sp macro="" textlink="">
      <xdr:nvSpPr>
        <xdr:cNvPr id="8" name="Schemat blokowy: scalanie 7"/>
        <xdr:cNvSpPr/>
      </xdr:nvSpPr>
      <xdr:spPr>
        <a:xfrm>
          <a:off x="1783080" y="1551940"/>
          <a:ext cx="155575" cy="140335"/>
        </a:xfrm>
        <a:prstGeom prst="flowChartMerg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pl-PL"/>
        </a:p>
      </xdr:txBody>
    </xdr:sp>
    <xdr:clientData/>
  </xdr:twoCellAnchor>
  <xdr:twoCellAnchor>
    <xdr:from>
      <xdr:col>14</xdr:col>
      <xdr:colOff>281940</xdr:colOff>
      <xdr:row>4</xdr:row>
      <xdr:rowOff>38100</xdr:rowOff>
    </xdr:from>
    <xdr:to>
      <xdr:col>16</xdr:col>
      <xdr:colOff>429260</xdr:colOff>
      <xdr:row>7</xdr:row>
      <xdr:rowOff>179373</xdr:rowOff>
    </xdr:to>
    <xdr:sp macro="" textlink="">
      <xdr:nvSpPr>
        <xdr:cNvPr id="9" name="Dowolny kształt 8"/>
        <xdr:cNvSpPr/>
      </xdr:nvSpPr>
      <xdr:spPr>
        <a:xfrm>
          <a:off x="3616960" y="1486535"/>
          <a:ext cx="1366520" cy="697865"/>
        </a:xfrm>
        <a:custGeom>
          <a:avLst/>
          <a:gdLst>
            <a:gd name="connsiteX0" fmla="*/ 0 w 1366575"/>
            <a:gd name="connsiteY0" fmla="*/ 698360 h 698360"/>
            <a:gd name="connsiteX1" fmla="*/ 396909 w 1366575"/>
            <a:gd name="connsiteY1" fmla="*/ 251209 h 698360"/>
            <a:gd name="connsiteX2" fmla="*/ 1366575 w 1366575"/>
            <a:gd name="connsiteY2" fmla="*/ 0 h 69836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366575" h="698360">
              <a:moveTo>
                <a:pt x="0" y="698360"/>
              </a:moveTo>
              <a:cubicBezTo>
                <a:pt x="84573" y="532981"/>
                <a:pt x="169147" y="367602"/>
                <a:pt x="396909" y="251209"/>
              </a:cubicBezTo>
              <a:cubicBezTo>
                <a:pt x="624671" y="134816"/>
                <a:pt x="995623" y="67408"/>
                <a:pt x="1366575" y="0"/>
              </a:cubicBezTo>
            </a:path>
          </a:pathLst>
        </a:cu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pl-PL"/>
        </a:p>
      </xdr:txBody>
    </xdr:sp>
    <xdr:clientData/>
  </xdr:twoCellAnchor>
  <xdr:twoCellAnchor>
    <xdr:from>
      <xdr:col>15</xdr:col>
      <xdr:colOff>175260</xdr:colOff>
      <xdr:row>15</xdr:row>
      <xdr:rowOff>45720</xdr:rowOff>
    </xdr:from>
    <xdr:to>
      <xdr:col>15</xdr:col>
      <xdr:colOff>330835</xdr:colOff>
      <xdr:row>16</xdr:row>
      <xdr:rowOff>20403</xdr:rowOff>
    </xdr:to>
    <xdr:sp macro="" textlink="">
      <xdr:nvSpPr>
        <xdr:cNvPr id="10" name="Schemat blokowy: scalanie 9"/>
        <xdr:cNvSpPr/>
      </xdr:nvSpPr>
      <xdr:spPr>
        <a:xfrm>
          <a:off x="4124960" y="3507105"/>
          <a:ext cx="155575" cy="140335"/>
        </a:xfrm>
        <a:prstGeom prst="flowChartMerg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pl-PL"/>
        </a:p>
      </xdr:txBody>
    </xdr:sp>
    <xdr:clientData/>
  </xdr:twoCellAnchor>
  <xdr:twoCellAnchor>
    <xdr:from>
      <xdr:col>14</xdr:col>
      <xdr:colOff>198120</xdr:colOff>
      <xdr:row>7</xdr:row>
      <xdr:rowOff>129540</xdr:rowOff>
    </xdr:from>
    <xdr:to>
      <xdr:col>14</xdr:col>
      <xdr:colOff>353695</xdr:colOff>
      <xdr:row>8</xdr:row>
      <xdr:rowOff>84345</xdr:rowOff>
    </xdr:to>
    <xdr:sp macro="" textlink="">
      <xdr:nvSpPr>
        <xdr:cNvPr id="11" name="Schemat blokowy: scalanie 10"/>
        <xdr:cNvSpPr/>
      </xdr:nvSpPr>
      <xdr:spPr>
        <a:xfrm>
          <a:off x="3531870" y="2125345"/>
          <a:ext cx="155575" cy="140335"/>
        </a:xfrm>
        <a:prstGeom prst="flowChartMerg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pl-PL"/>
        </a:p>
      </xdr:txBody>
    </xdr:sp>
    <xdr:clientData/>
  </xdr:twoCellAnchor>
  <xdr:twoCellAnchor>
    <xdr:from>
      <xdr:col>16</xdr:col>
      <xdr:colOff>350520</xdr:colOff>
      <xdr:row>3</xdr:row>
      <xdr:rowOff>160020</xdr:rowOff>
    </xdr:from>
    <xdr:to>
      <xdr:col>16</xdr:col>
      <xdr:colOff>506095</xdr:colOff>
      <xdr:row>4</xdr:row>
      <xdr:rowOff>114825</xdr:rowOff>
    </xdr:to>
    <xdr:sp macro="" textlink="">
      <xdr:nvSpPr>
        <xdr:cNvPr id="12" name="Schemat blokowy: scalanie 11"/>
        <xdr:cNvSpPr/>
      </xdr:nvSpPr>
      <xdr:spPr>
        <a:xfrm>
          <a:off x="4909185" y="1428115"/>
          <a:ext cx="155575" cy="140335"/>
        </a:xfrm>
        <a:prstGeom prst="flowChartMerg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pl-PL"/>
        </a:p>
      </xdr:txBody>
    </xdr:sp>
    <xdr:clientData/>
  </xdr:twoCellAnchor>
  <xdr:twoCellAnchor>
    <xdr:from>
      <xdr:col>11</xdr:col>
      <xdr:colOff>129540</xdr:colOff>
      <xdr:row>2</xdr:row>
      <xdr:rowOff>106680</xdr:rowOff>
    </xdr:from>
    <xdr:to>
      <xdr:col>11</xdr:col>
      <xdr:colOff>388620</xdr:colOff>
      <xdr:row>4</xdr:row>
      <xdr:rowOff>30480</xdr:rowOff>
    </xdr:to>
    <xdr:sp macro="" textlink="">
      <xdr:nvSpPr>
        <xdr:cNvPr id="2058" name="Pole tekstowe 35"/>
        <xdr:cNvSpPr txBox="1">
          <a:spLocks noChangeArrowheads="1"/>
        </xdr:cNvSpPr>
      </xdr:nvSpPr>
      <xdr:spPr bwMode="auto">
        <a:xfrm>
          <a:off x="6736080" y="457200"/>
          <a:ext cx="25908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pl-PL" sz="1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A</a:t>
          </a:r>
        </a:p>
      </xdr:txBody>
    </xdr:sp>
    <xdr:clientData/>
  </xdr:twoCellAnchor>
  <xdr:twoCellAnchor>
    <xdr:from>
      <xdr:col>16</xdr:col>
      <xdr:colOff>510540</xdr:colOff>
      <xdr:row>1</xdr:row>
      <xdr:rowOff>160020</xdr:rowOff>
    </xdr:from>
    <xdr:to>
      <xdr:col>17</xdr:col>
      <xdr:colOff>160020</xdr:colOff>
      <xdr:row>3</xdr:row>
      <xdr:rowOff>83820</xdr:rowOff>
    </xdr:to>
    <xdr:sp macro="" textlink="">
      <xdr:nvSpPr>
        <xdr:cNvPr id="2057" name="Pole tekstowe 34"/>
        <xdr:cNvSpPr txBox="1">
          <a:spLocks noChangeArrowheads="1"/>
        </xdr:cNvSpPr>
      </xdr:nvSpPr>
      <xdr:spPr bwMode="auto">
        <a:xfrm>
          <a:off x="10165080" y="327660"/>
          <a:ext cx="25908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pl-PL" sz="1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B</a:t>
          </a:r>
        </a:p>
      </xdr:txBody>
    </xdr:sp>
    <xdr:clientData/>
  </xdr:twoCellAnchor>
  <xdr:twoCellAnchor>
    <xdr:from>
      <xdr:col>15</xdr:col>
      <xdr:colOff>388620</xdr:colOff>
      <xdr:row>15</xdr:row>
      <xdr:rowOff>106680</xdr:rowOff>
    </xdr:from>
    <xdr:to>
      <xdr:col>16</xdr:col>
      <xdr:colOff>38100</xdr:colOff>
      <xdr:row>17</xdr:row>
      <xdr:rowOff>60960</xdr:rowOff>
    </xdr:to>
    <xdr:sp macro="" textlink="">
      <xdr:nvSpPr>
        <xdr:cNvPr id="2056" name="Pole tekstowe 33"/>
        <xdr:cNvSpPr txBox="1">
          <a:spLocks noChangeArrowheads="1"/>
        </xdr:cNvSpPr>
      </xdr:nvSpPr>
      <xdr:spPr bwMode="auto">
        <a:xfrm>
          <a:off x="9433560" y="2834640"/>
          <a:ext cx="25908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pl-PL" sz="1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C</a:t>
          </a:r>
        </a:p>
      </xdr:txBody>
    </xdr:sp>
    <xdr:clientData/>
  </xdr:twoCellAnchor>
  <xdr:twoCellAnchor>
    <xdr:from>
      <xdr:col>14</xdr:col>
      <xdr:colOff>441960</xdr:colOff>
      <xdr:row>7</xdr:row>
      <xdr:rowOff>91440</xdr:rowOff>
    </xdr:from>
    <xdr:to>
      <xdr:col>15</xdr:col>
      <xdr:colOff>91440</xdr:colOff>
      <xdr:row>9</xdr:row>
      <xdr:rowOff>0</xdr:rowOff>
    </xdr:to>
    <xdr:sp macro="" textlink="">
      <xdr:nvSpPr>
        <xdr:cNvPr id="2055" name="Pole tekstowe 32"/>
        <xdr:cNvSpPr txBox="1">
          <a:spLocks noChangeArrowheads="1"/>
        </xdr:cNvSpPr>
      </xdr:nvSpPr>
      <xdr:spPr bwMode="auto">
        <a:xfrm>
          <a:off x="8877300" y="1356360"/>
          <a:ext cx="25908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pl-PL" sz="1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1</a:t>
          </a:r>
        </a:p>
      </xdr:txBody>
    </xdr:sp>
    <xdr:clientData/>
  </xdr:twoCellAnchor>
  <xdr:twoCellAnchor>
    <xdr:from>
      <xdr:col>13</xdr:col>
      <xdr:colOff>571500</xdr:colOff>
      <xdr:row>1</xdr:row>
      <xdr:rowOff>129540</xdr:rowOff>
    </xdr:from>
    <xdr:to>
      <xdr:col>14</xdr:col>
      <xdr:colOff>72390</xdr:colOff>
      <xdr:row>2</xdr:row>
      <xdr:rowOff>104664</xdr:rowOff>
    </xdr:to>
    <xdr:sp macro="" textlink="">
      <xdr:nvSpPr>
        <xdr:cNvPr id="17" name="Dowolny kształt 16"/>
        <xdr:cNvSpPr/>
      </xdr:nvSpPr>
      <xdr:spPr>
        <a:xfrm>
          <a:off x="3300730" y="1029335"/>
          <a:ext cx="110490" cy="160655"/>
        </a:xfrm>
        <a:custGeom>
          <a:avLst/>
          <a:gdLst>
            <a:gd name="connsiteX0" fmla="*/ 5024 w 110540"/>
            <a:gd name="connsiteY0" fmla="*/ 0 h 160774"/>
            <a:gd name="connsiteX1" fmla="*/ 110531 w 110540"/>
            <a:gd name="connsiteY1" fmla="*/ 130629 h 160774"/>
            <a:gd name="connsiteX2" fmla="*/ 0 w 110540"/>
            <a:gd name="connsiteY2" fmla="*/ 160774 h 16077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10540" h="160774">
              <a:moveTo>
                <a:pt x="5024" y="0"/>
              </a:moveTo>
              <a:cubicBezTo>
                <a:pt x="58196" y="51916"/>
                <a:pt x="111368" y="103833"/>
                <a:pt x="110531" y="130629"/>
              </a:cubicBezTo>
              <a:cubicBezTo>
                <a:pt x="109694" y="157425"/>
                <a:pt x="54847" y="159099"/>
                <a:pt x="0" y="160774"/>
              </a:cubicBezTo>
            </a:path>
          </a:pathLst>
        </a:cu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pl-PL"/>
        </a:p>
      </xdr:txBody>
    </xdr:sp>
    <xdr:clientData/>
  </xdr:twoCellAnchor>
  <xdr:twoCellAnchor>
    <xdr:from>
      <xdr:col>17</xdr:col>
      <xdr:colOff>114300</xdr:colOff>
      <xdr:row>9</xdr:row>
      <xdr:rowOff>106680</xdr:rowOff>
    </xdr:from>
    <xdr:to>
      <xdr:col>17</xdr:col>
      <xdr:colOff>250190</xdr:colOff>
      <xdr:row>10</xdr:row>
      <xdr:rowOff>91965</xdr:rowOff>
    </xdr:to>
    <xdr:sp macro="" textlink="">
      <xdr:nvSpPr>
        <xdr:cNvPr id="18" name="Dowolny kształt 17"/>
        <xdr:cNvSpPr/>
      </xdr:nvSpPr>
      <xdr:spPr>
        <a:xfrm>
          <a:off x="5279390" y="2481580"/>
          <a:ext cx="135890" cy="170815"/>
        </a:xfrm>
        <a:custGeom>
          <a:avLst/>
          <a:gdLst>
            <a:gd name="connsiteX0" fmla="*/ 35814 w 136298"/>
            <a:gd name="connsiteY0" fmla="*/ 0 h 171416"/>
            <a:gd name="connsiteX1" fmla="*/ 5669 w 136298"/>
            <a:gd name="connsiteY1" fmla="*/ 170822 h 171416"/>
            <a:gd name="connsiteX2" fmla="*/ 136298 w 136298"/>
            <a:gd name="connsiteY2" fmla="*/ 60290 h 171416"/>
            <a:gd name="connsiteX3" fmla="*/ 136298 w 136298"/>
            <a:gd name="connsiteY3" fmla="*/ 60290 h 17141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36298" h="171416">
              <a:moveTo>
                <a:pt x="35814" y="0"/>
              </a:moveTo>
              <a:cubicBezTo>
                <a:pt x="12368" y="80387"/>
                <a:pt x="-11078" y="160774"/>
                <a:pt x="5669" y="170822"/>
              </a:cubicBezTo>
              <a:cubicBezTo>
                <a:pt x="22416" y="180870"/>
                <a:pt x="136298" y="60290"/>
                <a:pt x="136298" y="60290"/>
              </a:cubicBezTo>
              <a:lnTo>
                <a:pt x="136298" y="60290"/>
              </a:lnTo>
            </a:path>
          </a:pathLst>
        </a:cu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pl-PL"/>
        </a:p>
      </xdr:txBody>
    </xdr:sp>
    <xdr:clientData/>
  </xdr:twoCellAnchor>
  <xdr:twoCellAnchor>
    <xdr:from>
      <xdr:col>11</xdr:col>
      <xdr:colOff>243840</xdr:colOff>
      <xdr:row>13</xdr:row>
      <xdr:rowOff>45720</xdr:rowOff>
    </xdr:from>
    <xdr:to>
      <xdr:col>11</xdr:col>
      <xdr:colOff>382905</xdr:colOff>
      <xdr:row>14</xdr:row>
      <xdr:rowOff>41800</xdr:rowOff>
    </xdr:to>
    <xdr:sp macro="" textlink="">
      <xdr:nvSpPr>
        <xdr:cNvPr id="19" name="Dowolny kształt 18"/>
        <xdr:cNvSpPr/>
      </xdr:nvSpPr>
      <xdr:spPr>
        <a:xfrm>
          <a:off x="1754505" y="3153410"/>
          <a:ext cx="139065" cy="181610"/>
        </a:xfrm>
        <a:custGeom>
          <a:avLst/>
          <a:gdLst>
            <a:gd name="connsiteX0" fmla="*/ 8826 w 139454"/>
            <a:gd name="connsiteY0" fmla="*/ 182101 h 182101"/>
            <a:gd name="connsiteX1" fmla="*/ 13850 w 139454"/>
            <a:gd name="connsiteY1" fmla="*/ 1230 h 182101"/>
            <a:gd name="connsiteX2" fmla="*/ 139454 w 139454"/>
            <a:gd name="connsiteY2" fmla="*/ 116786 h 18210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39454" h="182101">
              <a:moveTo>
                <a:pt x="8826" y="182101"/>
              </a:moveTo>
              <a:cubicBezTo>
                <a:pt x="452" y="97108"/>
                <a:pt x="-7921" y="12116"/>
                <a:pt x="13850" y="1230"/>
              </a:cubicBezTo>
              <a:cubicBezTo>
                <a:pt x="35621" y="-9656"/>
                <a:pt x="87537" y="53565"/>
                <a:pt x="139454" y="116786"/>
              </a:cubicBezTo>
            </a:path>
          </a:pathLst>
        </a:cu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pl-PL"/>
        </a:p>
      </xdr:txBody>
    </xdr:sp>
    <xdr:clientData/>
  </xdr:twoCellAnchor>
  <xdr:twoCellAnchor>
    <xdr:from>
      <xdr:col>12</xdr:col>
      <xdr:colOff>320040</xdr:colOff>
      <xdr:row>7</xdr:row>
      <xdr:rowOff>7620</xdr:rowOff>
    </xdr:from>
    <xdr:to>
      <xdr:col>12</xdr:col>
      <xdr:colOff>516890</xdr:colOff>
      <xdr:row>7</xdr:row>
      <xdr:rowOff>184150</xdr:rowOff>
    </xdr:to>
    <xdr:sp macro="" textlink="">
      <xdr:nvSpPr>
        <xdr:cNvPr id="20" name="Dowolny kształt 19"/>
        <xdr:cNvSpPr/>
      </xdr:nvSpPr>
      <xdr:spPr>
        <a:xfrm>
          <a:off x="2440305" y="2003425"/>
          <a:ext cx="196850" cy="176530"/>
        </a:xfrm>
        <a:custGeom>
          <a:avLst/>
          <a:gdLst>
            <a:gd name="connsiteX0" fmla="*/ 126920 w 197258"/>
            <a:gd name="connsiteY0" fmla="*/ 176683 h 176683"/>
            <a:gd name="connsiteX1" fmla="*/ 1315 w 197258"/>
            <a:gd name="connsiteY1" fmla="*/ 15910 h 176683"/>
            <a:gd name="connsiteX2" fmla="*/ 197258 w 197258"/>
            <a:gd name="connsiteY2" fmla="*/ 5861 h 176683"/>
            <a:gd name="connsiteX3" fmla="*/ 197258 w 197258"/>
            <a:gd name="connsiteY3" fmla="*/ 5861 h 17668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97258" h="176683">
              <a:moveTo>
                <a:pt x="126920" y="176683"/>
              </a:moveTo>
              <a:cubicBezTo>
                <a:pt x="58256" y="110531"/>
                <a:pt x="-10408" y="44380"/>
                <a:pt x="1315" y="15910"/>
              </a:cubicBezTo>
              <a:cubicBezTo>
                <a:pt x="13038" y="-12560"/>
                <a:pt x="197258" y="5861"/>
                <a:pt x="197258" y="5861"/>
              </a:cubicBezTo>
              <a:lnTo>
                <a:pt x="197258" y="5861"/>
              </a:lnTo>
            </a:path>
          </a:pathLst>
        </a:cu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pl-PL"/>
        </a:p>
      </xdr:txBody>
    </xdr:sp>
    <xdr:clientData/>
  </xdr:twoCellAnchor>
  <xdr:twoCellAnchor>
    <xdr:from>
      <xdr:col>15</xdr:col>
      <xdr:colOff>68580</xdr:colOff>
      <xdr:row>5</xdr:row>
      <xdr:rowOff>0</xdr:rowOff>
    </xdr:from>
    <xdr:to>
      <xdr:col>15</xdr:col>
      <xdr:colOff>307340</xdr:colOff>
      <xdr:row>5</xdr:row>
      <xdr:rowOff>144780</xdr:rowOff>
    </xdr:to>
    <xdr:sp macro="" textlink="">
      <xdr:nvSpPr>
        <xdr:cNvPr id="21" name="Dowolny kształt 20"/>
        <xdr:cNvSpPr/>
      </xdr:nvSpPr>
      <xdr:spPr>
        <a:xfrm>
          <a:off x="4013835" y="1628140"/>
          <a:ext cx="238760" cy="144780"/>
        </a:xfrm>
        <a:custGeom>
          <a:avLst/>
          <a:gdLst>
            <a:gd name="connsiteX0" fmla="*/ 0 w 239378"/>
            <a:gd name="connsiteY0" fmla="*/ 9305 h 144958"/>
            <a:gd name="connsiteX1" fmla="*/ 236137 w 239378"/>
            <a:gd name="connsiteY1" fmla="*/ 14329 h 144958"/>
            <a:gd name="connsiteX2" fmla="*/ 115557 w 239378"/>
            <a:gd name="connsiteY2" fmla="*/ 144958 h 144958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239378" h="144958">
              <a:moveTo>
                <a:pt x="0" y="9305"/>
              </a:moveTo>
              <a:cubicBezTo>
                <a:pt x="108439" y="512"/>
                <a:pt x="216878" y="-8280"/>
                <a:pt x="236137" y="14329"/>
              </a:cubicBezTo>
              <a:cubicBezTo>
                <a:pt x="255396" y="36938"/>
                <a:pt x="185476" y="90948"/>
                <a:pt x="115557" y="144958"/>
              </a:cubicBezTo>
            </a:path>
          </a:pathLst>
        </a:cu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pl-PL"/>
        </a:p>
      </xdr:txBody>
    </xdr:sp>
    <xdr:clientData/>
  </xdr:twoCellAnchor>
  <xdr:twoCellAnchor>
    <xdr:from>
      <xdr:col>13</xdr:col>
      <xdr:colOff>251460</xdr:colOff>
      <xdr:row>10</xdr:row>
      <xdr:rowOff>106680</xdr:rowOff>
    </xdr:from>
    <xdr:to>
      <xdr:col>13</xdr:col>
      <xdr:colOff>393700</xdr:colOff>
      <xdr:row>11</xdr:row>
      <xdr:rowOff>133239</xdr:rowOff>
    </xdr:to>
    <xdr:sp macro="" textlink="">
      <xdr:nvSpPr>
        <xdr:cNvPr id="22" name="Dowolny kształt 21"/>
        <xdr:cNvSpPr/>
      </xdr:nvSpPr>
      <xdr:spPr>
        <a:xfrm>
          <a:off x="2976880" y="2667635"/>
          <a:ext cx="142240" cy="212090"/>
        </a:xfrm>
        <a:custGeom>
          <a:avLst/>
          <a:gdLst>
            <a:gd name="connsiteX0" fmla="*/ 32046 w 142578"/>
            <a:gd name="connsiteY0" fmla="*/ 0 h 212416"/>
            <a:gd name="connsiteX1" fmla="*/ 6925 w 142578"/>
            <a:gd name="connsiteY1" fmla="*/ 211016 h 212416"/>
            <a:gd name="connsiteX2" fmla="*/ 142578 w 142578"/>
            <a:gd name="connsiteY2" fmla="*/ 75363 h 21241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42578" h="212416">
              <a:moveTo>
                <a:pt x="32046" y="0"/>
              </a:moveTo>
              <a:cubicBezTo>
                <a:pt x="10274" y="99228"/>
                <a:pt x="-11497" y="198456"/>
                <a:pt x="6925" y="211016"/>
              </a:cubicBezTo>
              <a:cubicBezTo>
                <a:pt x="25347" y="223577"/>
                <a:pt x="83962" y="149470"/>
                <a:pt x="142578" y="75363"/>
              </a:cubicBezTo>
            </a:path>
          </a:pathLst>
        </a:cu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pl-PL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145774</xdr:colOff>
      <xdr:row>81</xdr:row>
      <xdr:rowOff>152400</xdr:rowOff>
    </xdr:from>
    <xdr:to>
      <xdr:col>8</xdr:col>
      <xdr:colOff>127046</xdr:colOff>
      <xdr:row>85</xdr:row>
      <xdr:rowOff>78458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89814" y="14036040"/>
          <a:ext cx="2960692" cy="596617"/>
        </a:xfrm>
        <a:prstGeom prst="rect">
          <a:avLst/>
        </a:prstGeom>
      </xdr:spPr>
    </xdr:pic>
    <xdr:clientData/>
  </xdr:twoCellAnchor>
  <xdr:twoCellAnchor>
    <xdr:from>
      <xdr:col>11</xdr:col>
      <xdr:colOff>388620</xdr:colOff>
      <xdr:row>1</xdr:row>
      <xdr:rowOff>129540</xdr:rowOff>
    </xdr:from>
    <xdr:to>
      <xdr:col>16</xdr:col>
      <xdr:colOff>425450</xdr:colOff>
      <xdr:row>4</xdr:row>
      <xdr:rowOff>133654</xdr:rowOff>
    </xdr:to>
    <xdr:sp macro="" textlink="">
      <xdr:nvSpPr>
        <xdr:cNvPr id="3" name="Dowolny kształt 2"/>
        <xdr:cNvSpPr/>
      </xdr:nvSpPr>
      <xdr:spPr>
        <a:xfrm>
          <a:off x="1893570" y="1031240"/>
          <a:ext cx="3084830" cy="560705"/>
        </a:xfrm>
        <a:custGeom>
          <a:avLst/>
          <a:gdLst>
            <a:gd name="connsiteX0" fmla="*/ 0 w 3084844"/>
            <a:gd name="connsiteY0" fmla="*/ 560813 h 560813"/>
            <a:gd name="connsiteX1" fmla="*/ 85411 w 3084844"/>
            <a:gd name="connsiteY1" fmla="*/ 505547 h 560813"/>
            <a:gd name="connsiteX2" fmla="*/ 884255 w 3084844"/>
            <a:gd name="connsiteY2" fmla="*/ 3129 h 560813"/>
            <a:gd name="connsiteX3" fmla="*/ 2105130 w 3084844"/>
            <a:gd name="connsiteY3" fmla="*/ 299556 h 560813"/>
            <a:gd name="connsiteX4" fmla="*/ 3084844 w 3084844"/>
            <a:gd name="connsiteY4" fmla="*/ 440233 h 560813"/>
            <a:gd name="connsiteX5" fmla="*/ 3084844 w 3084844"/>
            <a:gd name="connsiteY5" fmla="*/ 440233 h 56081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</a:cxnLst>
          <a:rect l="l" t="t" r="r" b="b"/>
          <a:pathLst>
            <a:path w="3084844" h="560813">
              <a:moveTo>
                <a:pt x="0" y="560813"/>
              </a:moveTo>
              <a:lnTo>
                <a:pt x="85411" y="505547"/>
              </a:lnTo>
              <a:cubicBezTo>
                <a:pt x="232787" y="412600"/>
                <a:pt x="547635" y="37461"/>
                <a:pt x="884255" y="3129"/>
              </a:cubicBezTo>
              <a:cubicBezTo>
                <a:pt x="1220875" y="-31203"/>
                <a:pt x="1738365" y="226705"/>
                <a:pt x="2105130" y="299556"/>
              </a:cubicBezTo>
              <a:cubicBezTo>
                <a:pt x="2471895" y="372407"/>
                <a:pt x="3084844" y="440233"/>
                <a:pt x="3084844" y="440233"/>
              </a:cubicBezTo>
              <a:lnTo>
                <a:pt x="3084844" y="440233"/>
              </a:lnTo>
            </a:path>
          </a:pathLst>
        </a:cu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pl-PL"/>
        </a:p>
      </xdr:txBody>
    </xdr:sp>
    <xdr:clientData/>
  </xdr:twoCellAnchor>
  <xdr:twoCellAnchor>
    <xdr:from>
      <xdr:col>15</xdr:col>
      <xdr:colOff>289560</xdr:colOff>
      <xdr:row>4</xdr:row>
      <xdr:rowOff>45720</xdr:rowOff>
    </xdr:from>
    <xdr:to>
      <xdr:col>17</xdr:col>
      <xdr:colOff>199390</xdr:colOff>
      <xdr:row>15</xdr:row>
      <xdr:rowOff>90446</xdr:rowOff>
    </xdr:to>
    <xdr:sp macro="" textlink="">
      <xdr:nvSpPr>
        <xdr:cNvPr id="4" name="Dowolny kształt 3"/>
        <xdr:cNvSpPr/>
      </xdr:nvSpPr>
      <xdr:spPr>
        <a:xfrm>
          <a:off x="4239895" y="1491615"/>
          <a:ext cx="1129030" cy="2019300"/>
        </a:xfrm>
        <a:custGeom>
          <a:avLst/>
          <a:gdLst>
            <a:gd name="connsiteX0" fmla="*/ 783772 w 1129581"/>
            <a:gd name="connsiteY0" fmla="*/ 0 h 2019719"/>
            <a:gd name="connsiteX1" fmla="*/ 1090247 w 1129581"/>
            <a:gd name="connsiteY1" fmla="*/ 1075174 h 2019719"/>
            <a:gd name="connsiteX2" fmla="*/ 0 w 1129581"/>
            <a:gd name="connsiteY2" fmla="*/ 2019719 h 2019719"/>
            <a:gd name="connsiteX3" fmla="*/ 0 w 1129581"/>
            <a:gd name="connsiteY3" fmla="*/ 2019719 h 201971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129581" h="2019719">
              <a:moveTo>
                <a:pt x="783772" y="0"/>
              </a:moveTo>
              <a:cubicBezTo>
                <a:pt x="1002324" y="369277"/>
                <a:pt x="1220876" y="738554"/>
                <a:pt x="1090247" y="1075174"/>
              </a:cubicBezTo>
              <a:cubicBezTo>
                <a:pt x="959618" y="1411794"/>
                <a:pt x="0" y="2019719"/>
                <a:pt x="0" y="2019719"/>
              </a:cubicBezTo>
              <a:lnTo>
                <a:pt x="0" y="2019719"/>
              </a:lnTo>
            </a:path>
          </a:pathLst>
        </a:cu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pl-PL"/>
        </a:p>
      </xdr:txBody>
    </xdr:sp>
    <xdr:clientData/>
  </xdr:twoCellAnchor>
  <xdr:twoCellAnchor>
    <xdr:from>
      <xdr:col>11</xdr:col>
      <xdr:colOff>160020</xdr:colOff>
      <xdr:row>5</xdr:row>
      <xdr:rowOff>15240</xdr:rowOff>
    </xdr:from>
    <xdr:to>
      <xdr:col>15</xdr:col>
      <xdr:colOff>216535</xdr:colOff>
      <xdr:row>18</xdr:row>
      <xdr:rowOff>22225</xdr:rowOff>
    </xdr:to>
    <xdr:sp macro="" textlink="">
      <xdr:nvSpPr>
        <xdr:cNvPr id="5" name="Dowolny kształt 4"/>
        <xdr:cNvSpPr/>
      </xdr:nvSpPr>
      <xdr:spPr>
        <a:xfrm>
          <a:off x="1669415" y="1647825"/>
          <a:ext cx="2494915" cy="2292985"/>
        </a:xfrm>
        <a:custGeom>
          <a:avLst/>
          <a:gdLst>
            <a:gd name="connsiteX0" fmla="*/ 169349 w 2495543"/>
            <a:gd name="connsiteY0" fmla="*/ 0 h 2293081"/>
            <a:gd name="connsiteX1" fmla="*/ 33697 w 2495543"/>
            <a:gd name="connsiteY1" fmla="*/ 1251019 h 2293081"/>
            <a:gd name="connsiteX2" fmla="*/ 722009 w 2495543"/>
            <a:gd name="connsiteY2" fmla="*/ 2275951 h 2293081"/>
            <a:gd name="connsiteX3" fmla="*/ 2495543 w 2495543"/>
            <a:gd name="connsiteY3" fmla="*/ 1919235 h 2293081"/>
            <a:gd name="connsiteX4" fmla="*/ 2495543 w 2495543"/>
            <a:gd name="connsiteY4" fmla="*/ 1919235 h 229308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2495543" h="2293081">
              <a:moveTo>
                <a:pt x="169349" y="0"/>
              </a:moveTo>
              <a:cubicBezTo>
                <a:pt x="55468" y="435847"/>
                <a:pt x="-58413" y="871694"/>
                <a:pt x="33697" y="1251019"/>
              </a:cubicBezTo>
              <a:cubicBezTo>
                <a:pt x="125807" y="1630344"/>
                <a:pt x="311701" y="2164582"/>
                <a:pt x="722009" y="2275951"/>
              </a:cubicBezTo>
              <a:cubicBezTo>
                <a:pt x="1132317" y="2387320"/>
                <a:pt x="2495543" y="1919235"/>
                <a:pt x="2495543" y="1919235"/>
              </a:cubicBezTo>
              <a:lnTo>
                <a:pt x="2495543" y="1919235"/>
              </a:lnTo>
            </a:path>
          </a:pathLst>
        </a:cu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pl-PL"/>
        </a:p>
      </xdr:txBody>
    </xdr:sp>
    <xdr:clientData/>
  </xdr:twoCellAnchor>
  <xdr:twoCellAnchor>
    <xdr:from>
      <xdr:col>11</xdr:col>
      <xdr:colOff>373380</xdr:colOff>
      <xdr:row>4</xdr:row>
      <xdr:rowOff>175260</xdr:rowOff>
    </xdr:from>
    <xdr:to>
      <xdr:col>14</xdr:col>
      <xdr:colOff>262255</xdr:colOff>
      <xdr:row>8</xdr:row>
      <xdr:rowOff>31308</xdr:rowOff>
    </xdr:to>
    <xdr:sp macro="" textlink="">
      <xdr:nvSpPr>
        <xdr:cNvPr id="6" name="Dowolny kształt 5"/>
        <xdr:cNvSpPr/>
      </xdr:nvSpPr>
      <xdr:spPr>
        <a:xfrm>
          <a:off x="1878965" y="1622425"/>
          <a:ext cx="1717675" cy="598170"/>
        </a:xfrm>
        <a:custGeom>
          <a:avLst/>
          <a:gdLst>
            <a:gd name="connsiteX0" fmla="*/ 0 w 1718268"/>
            <a:gd name="connsiteY0" fmla="*/ 0 h 598251"/>
            <a:gd name="connsiteX1" fmla="*/ 874206 w 1718268"/>
            <a:gd name="connsiteY1" fmla="*/ 537587 h 598251"/>
            <a:gd name="connsiteX2" fmla="*/ 1718268 w 1718268"/>
            <a:gd name="connsiteY2" fmla="*/ 562707 h 59825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718268" h="598251">
              <a:moveTo>
                <a:pt x="0" y="0"/>
              </a:moveTo>
              <a:cubicBezTo>
                <a:pt x="293914" y="221901"/>
                <a:pt x="587828" y="443803"/>
                <a:pt x="874206" y="537587"/>
              </a:cubicBezTo>
              <a:cubicBezTo>
                <a:pt x="1160584" y="631371"/>
                <a:pt x="1439426" y="597039"/>
                <a:pt x="1718268" y="562707"/>
              </a:cubicBezTo>
            </a:path>
          </a:pathLst>
        </a:cu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pl-PL"/>
        </a:p>
      </xdr:txBody>
    </xdr:sp>
    <xdr:clientData/>
  </xdr:twoCellAnchor>
  <xdr:twoCellAnchor>
    <xdr:from>
      <xdr:col>13</xdr:col>
      <xdr:colOff>266700</xdr:colOff>
      <xdr:row>8</xdr:row>
      <xdr:rowOff>15240</xdr:rowOff>
    </xdr:from>
    <xdr:to>
      <xdr:col>15</xdr:col>
      <xdr:colOff>252095</xdr:colOff>
      <xdr:row>15</xdr:row>
      <xdr:rowOff>108668</xdr:rowOff>
    </xdr:to>
    <xdr:sp macro="" textlink="">
      <xdr:nvSpPr>
        <xdr:cNvPr id="7" name="Dowolny kształt 6"/>
        <xdr:cNvSpPr/>
      </xdr:nvSpPr>
      <xdr:spPr>
        <a:xfrm>
          <a:off x="2994660" y="2195195"/>
          <a:ext cx="1204595" cy="1325880"/>
        </a:xfrm>
        <a:custGeom>
          <a:avLst/>
          <a:gdLst>
            <a:gd name="connsiteX0" fmla="*/ 582013 w 1205011"/>
            <a:gd name="connsiteY0" fmla="*/ 0 h 1326382"/>
            <a:gd name="connsiteX1" fmla="*/ 19305 w 1205011"/>
            <a:gd name="connsiteY1" fmla="*/ 793820 h 1326382"/>
            <a:gd name="connsiteX2" fmla="*/ 1205011 w 1205011"/>
            <a:gd name="connsiteY2" fmla="*/ 1326382 h 132638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205011" h="1326382">
              <a:moveTo>
                <a:pt x="582013" y="0"/>
              </a:moveTo>
              <a:cubicBezTo>
                <a:pt x="248742" y="286378"/>
                <a:pt x="-84528" y="572756"/>
                <a:pt x="19305" y="793820"/>
              </a:cubicBezTo>
              <a:cubicBezTo>
                <a:pt x="123138" y="1014884"/>
                <a:pt x="664074" y="1170633"/>
                <a:pt x="1205011" y="1326382"/>
              </a:cubicBezTo>
            </a:path>
          </a:pathLst>
        </a:cu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pl-PL"/>
        </a:p>
      </xdr:txBody>
    </xdr:sp>
    <xdr:clientData/>
  </xdr:twoCellAnchor>
  <xdr:twoCellAnchor>
    <xdr:from>
      <xdr:col>11</xdr:col>
      <xdr:colOff>274320</xdr:colOff>
      <xdr:row>4</xdr:row>
      <xdr:rowOff>106680</xdr:rowOff>
    </xdr:from>
    <xdr:to>
      <xdr:col>11</xdr:col>
      <xdr:colOff>429895</xdr:colOff>
      <xdr:row>5</xdr:row>
      <xdr:rowOff>61484</xdr:rowOff>
    </xdr:to>
    <xdr:sp macro="" textlink="">
      <xdr:nvSpPr>
        <xdr:cNvPr id="8" name="Schemat blokowy: scalanie 7"/>
        <xdr:cNvSpPr/>
      </xdr:nvSpPr>
      <xdr:spPr>
        <a:xfrm>
          <a:off x="1783080" y="1551940"/>
          <a:ext cx="155575" cy="140335"/>
        </a:xfrm>
        <a:prstGeom prst="flowChartMerg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pl-PL"/>
        </a:p>
      </xdr:txBody>
    </xdr:sp>
    <xdr:clientData/>
  </xdr:twoCellAnchor>
  <xdr:twoCellAnchor>
    <xdr:from>
      <xdr:col>14</xdr:col>
      <xdr:colOff>281940</xdr:colOff>
      <xdr:row>4</xdr:row>
      <xdr:rowOff>38100</xdr:rowOff>
    </xdr:from>
    <xdr:to>
      <xdr:col>16</xdr:col>
      <xdr:colOff>429260</xdr:colOff>
      <xdr:row>7</xdr:row>
      <xdr:rowOff>179373</xdr:rowOff>
    </xdr:to>
    <xdr:sp macro="" textlink="">
      <xdr:nvSpPr>
        <xdr:cNvPr id="9" name="Dowolny kształt 8"/>
        <xdr:cNvSpPr/>
      </xdr:nvSpPr>
      <xdr:spPr>
        <a:xfrm>
          <a:off x="3616960" y="1486535"/>
          <a:ext cx="1366520" cy="697865"/>
        </a:xfrm>
        <a:custGeom>
          <a:avLst/>
          <a:gdLst>
            <a:gd name="connsiteX0" fmla="*/ 0 w 1366575"/>
            <a:gd name="connsiteY0" fmla="*/ 698360 h 698360"/>
            <a:gd name="connsiteX1" fmla="*/ 396909 w 1366575"/>
            <a:gd name="connsiteY1" fmla="*/ 251209 h 698360"/>
            <a:gd name="connsiteX2" fmla="*/ 1366575 w 1366575"/>
            <a:gd name="connsiteY2" fmla="*/ 0 h 69836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366575" h="698360">
              <a:moveTo>
                <a:pt x="0" y="698360"/>
              </a:moveTo>
              <a:cubicBezTo>
                <a:pt x="84573" y="532981"/>
                <a:pt x="169147" y="367602"/>
                <a:pt x="396909" y="251209"/>
              </a:cubicBezTo>
              <a:cubicBezTo>
                <a:pt x="624671" y="134816"/>
                <a:pt x="995623" y="67408"/>
                <a:pt x="1366575" y="0"/>
              </a:cubicBezTo>
            </a:path>
          </a:pathLst>
        </a:cu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pl-PL"/>
        </a:p>
      </xdr:txBody>
    </xdr:sp>
    <xdr:clientData/>
  </xdr:twoCellAnchor>
  <xdr:twoCellAnchor>
    <xdr:from>
      <xdr:col>15</xdr:col>
      <xdr:colOff>175260</xdr:colOff>
      <xdr:row>15</xdr:row>
      <xdr:rowOff>91440</xdr:rowOff>
    </xdr:from>
    <xdr:to>
      <xdr:col>15</xdr:col>
      <xdr:colOff>330835</xdr:colOff>
      <xdr:row>16</xdr:row>
      <xdr:rowOff>66122</xdr:rowOff>
    </xdr:to>
    <xdr:sp macro="" textlink="">
      <xdr:nvSpPr>
        <xdr:cNvPr id="10" name="Schemat blokowy: scalanie 9"/>
        <xdr:cNvSpPr/>
      </xdr:nvSpPr>
      <xdr:spPr>
        <a:xfrm>
          <a:off x="4124960" y="3507105"/>
          <a:ext cx="155575" cy="140335"/>
        </a:xfrm>
        <a:prstGeom prst="flowChartMerg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pl-PL"/>
        </a:p>
      </xdr:txBody>
    </xdr:sp>
    <xdr:clientData/>
  </xdr:twoCellAnchor>
  <xdr:twoCellAnchor>
    <xdr:from>
      <xdr:col>14</xdr:col>
      <xdr:colOff>198120</xdr:colOff>
      <xdr:row>7</xdr:row>
      <xdr:rowOff>129540</xdr:rowOff>
    </xdr:from>
    <xdr:to>
      <xdr:col>14</xdr:col>
      <xdr:colOff>353695</xdr:colOff>
      <xdr:row>8</xdr:row>
      <xdr:rowOff>84345</xdr:rowOff>
    </xdr:to>
    <xdr:sp macro="" textlink="">
      <xdr:nvSpPr>
        <xdr:cNvPr id="11" name="Schemat blokowy: scalanie 10"/>
        <xdr:cNvSpPr/>
      </xdr:nvSpPr>
      <xdr:spPr>
        <a:xfrm>
          <a:off x="3531870" y="2125345"/>
          <a:ext cx="155575" cy="140335"/>
        </a:xfrm>
        <a:prstGeom prst="flowChartMerg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pl-PL"/>
        </a:p>
      </xdr:txBody>
    </xdr:sp>
    <xdr:clientData/>
  </xdr:twoCellAnchor>
  <xdr:twoCellAnchor>
    <xdr:from>
      <xdr:col>16</xdr:col>
      <xdr:colOff>350520</xdr:colOff>
      <xdr:row>3</xdr:row>
      <xdr:rowOff>160020</xdr:rowOff>
    </xdr:from>
    <xdr:to>
      <xdr:col>16</xdr:col>
      <xdr:colOff>506095</xdr:colOff>
      <xdr:row>4</xdr:row>
      <xdr:rowOff>114825</xdr:rowOff>
    </xdr:to>
    <xdr:sp macro="" textlink="">
      <xdr:nvSpPr>
        <xdr:cNvPr id="12" name="Schemat blokowy: scalanie 11"/>
        <xdr:cNvSpPr/>
      </xdr:nvSpPr>
      <xdr:spPr>
        <a:xfrm>
          <a:off x="4909185" y="1428115"/>
          <a:ext cx="155575" cy="140335"/>
        </a:xfrm>
        <a:prstGeom prst="flowChartMerg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pl-PL"/>
        </a:p>
      </xdr:txBody>
    </xdr:sp>
    <xdr:clientData/>
  </xdr:twoCellAnchor>
  <xdr:twoCellAnchor>
    <xdr:from>
      <xdr:col>11</xdr:col>
      <xdr:colOff>129540</xdr:colOff>
      <xdr:row>2</xdr:row>
      <xdr:rowOff>106680</xdr:rowOff>
    </xdr:from>
    <xdr:to>
      <xdr:col>11</xdr:col>
      <xdr:colOff>388620</xdr:colOff>
      <xdr:row>4</xdr:row>
      <xdr:rowOff>30480</xdr:rowOff>
    </xdr:to>
    <xdr:sp macro="" textlink="">
      <xdr:nvSpPr>
        <xdr:cNvPr id="3082" name="Pole tekstowe 35"/>
        <xdr:cNvSpPr txBox="1">
          <a:spLocks noChangeArrowheads="1"/>
        </xdr:cNvSpPr>
      </xdr:nvSpPr>
      <xdr:spPr bwMode="auto">
        <a:xfrm>
          <a:off x="6736080" y="457200"/>
          <a:ext cx="25908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pl-PL" sz="1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A</a:t>
          </a:r>
        </a:p>
      </xdr:txBody>
    </xdr:sp>
    <xdr:clientData/>
  </xdr:twoCellAnchor>
  <xdr:twoCellAnchor>
    <xdr:from>
      <xdr:col>16</xdr:col>
      <xdr:colOff>510540</xdr:colOff>
      <xdr:row>1</xdr:row>
      <xdr:rowOff>160020</xdr:rowOff>
    </xdr:from>
    <xdr:to>
      <xdr:col>17</xdr:col>
      <xdr:colOff>160020</xdr:colOff>
      <xdr:row>3</xdr:row>
      <xdr:rowOff>83820</xdr:rowOff>
    </xdr:to>
    <xdr:sp macro="" textlink="">
      <xdr:nvSpPr>
        <xdr:cNvPr id="3081" name="Pole tekstowe 34"/>
        <xdr:cNvSpPr txBox="1">
          <a:spLocks noChangeArrowheads="1"/>
        </xdr:cNvSpPr>
      </xdr:nvSpPr>
      <xdr:spPr bwMode="auto">
        <a:xfrm>
          <a:off x="10165080" y="327660"/>
          <a:ext cx="25908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pl-PL" sz="1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B</a:t>
          </a:r>
        </a:p>
      </xdr:txBody>
    </xdr:sp>
    <xdr:clientData/>
  </xdr:twoCellAnchor>
  <xdr:twoCellAnchor>
    <xdr:from>
      <xdr:col>15</xdr:col>
      <xdr:colOff>388620</xdr:colOff>
      <xdr:row>15</xdr:row>
      <xdr:rowOff>152400</xdr:rowOff>
    </xdr:from>
    <xdr:to>
      <xdr:col>16</xdr:col>
      <xdr:colOff>38100</xdr:colOff>
      <xdr:row>17</xdr:row>
      <xdr:rowOff>106680</xdr:rowOff>
    </xdr:to>
    <xdr:sp macro="" textlink="">
      <xdr:nvSpPr>
        <xdr:cNvPr id="3080" name="Pole tekstowe 33"/>
        <xdr:cNvSpPr txBox="1">
          <a:spLocks noChangeArrowheads="1"/>
        </xdr:cNvSpPr>
      </xdr:nvSpPr>
      <xdr:spPr bwMode="auto">
        <a:xfrm>
          <a:off x="9433560" y="2834640"/>
          <a:ext cx="25908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pl-PL" sz="1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C</a:t>
          </a:r>
        </a:p>
      </xdr:txBody>
    </xdr:sp>
    <xdr:clientData/>
  </xdr:twoCellAnchor>
  <xdr:twoCellAnchor>
    <xdr:from>
      <xdr:col>14</xdr:col>
      <xdr:colOff>441960</xdr:colOff>
      <xdr:row>7</xdr:row>
      <xdr:rowOff>91440</xdr:rowOff>
    </xdr:from>
    <xdr:to>
      <xdr:col>15</xdr:col>
      <xdr:colOff>91440</xdr:colOff>
      <xdr:row>9</xdr:row>
      <xdr:rowOff>0</xdr:rowOff>
    </xdr:to>
    <xdr:sp macro="" textlink="">
      <xdr:nvSpPr>
        <xdr:cNvPr id="3079" name="Pole tekstowe 32"/>
        <xdr:cNvSpPr txBox="1">
          <a:spLocks noChangeArrowheads="1"/>
        </xdr:cNvSpPr>
      </xdr:nvSpPr>
      <xdr:spPr bwMode="auto">
        <a:xfrm>
          <a:off x="8877300" y="1356360"/>
          <a:ext cx="25908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pl-PL" sz="1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1</a:t>
          </a:r>
        </a:p>
      </xdr:txBody>
    </xdr:sp>
    <xdr:clientData/>
  </xdr:twoCellAnchor>
  <xdr:twoCellAnchor>
    <xdr:from>
      <xdr:col>13</xdr:col>
      <xdr:colOff>571500</xdr:colOff>
      <xdr:row>1</xdr:row>
      <xdr:rowOff>129540</xdr:rowOff>
    </xdr:from>
    <xdr:to>
      <xdr:col>14</xdr:col>
      <xdr:colOff>72390</xdr:colOff>
      <xdr:row>2</xdr:row>
      <xdr:rowOff>104664</xdr:rowOff>
    </xdr:to>
    <xdr:sp macro="" textlink="">
      <xdr:nvSpPr>
        <xdr:cNvPr id="17" name="Dowolny kształt 16"/>
        <xdr:cNvSpPr/>
      </xdr:nvSpPr>
      <xdr:spPr>
        <a:xfrm>
          <a:off x="3300730" y="1029335"/>
          <a:ext cx="110490" cy="160655"/>
        </a:xfrm>
        <a:custGeom>
          <a:avLst/>
          <a:gdLst>
            <a:gd name="connsiteX0" fmla="*/ 5024 w 110540"/>
            <a:gd name="connsiteY0" fmla="*/ 0 h 160774"/>
            <a:gd name="connsiteX1" fmla="*/ 110531 w 110540"/>
            <a:gd name="connsiteY1" fmla="*/ 130629 h 160774"/>
            <a:gd name="connsiteX2" fmla="*/ 0 w 110540"/>
            <a:gd name="connsiteY2" fmla="*/ 160774 h 16077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10540" h="160774">
              <a:moveTo>
                <a:pt x="5024" y="0"/>
              </a:moveTo>
              <a:cubicBezTo>
                <a:pt x="58196" y="51916"/>
                <a:pt x="111368" y="103833"/>
                <a:pt x="110531" y="130629"/>
              </a:cubicBezTo>
              <a:cubicBezTo>
                <a:pt x="109694" y="157425"/>
                <a:pt x="54847" y="159099"/>
                <a:pt x="0" y="160774"/>
              </a:cubicBezTo>
            </a:path>
          </a:pathLst>
        </a:cu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pl-PL"/>
        </a:p>
      </xdr:txBody>
    </xdr:sp>
    <xdr:clientData/>
  </xdr:twoCellAnchor>
  <xdr:twoCellAnchor>
    <xdr:from>
      <xdr:col>17</xdr:col>
      <xdr:colOff>114300</xdr:colOff>
      <xdr:row>9</xdr:row>
      <xdr:rowOff>106680</xdr:rowOff>
    </xdr:from>
    <xdr:to>
      <xdr:col>17</xdr:col>
      <xdr:colOff>250190</xdr:colOff>
      <xdr:row>10</xdr:row>
      <xdr:rowOff>91965</xdr:rowOff>
    </xdr:to>
    <xdr:sp macro="" textlink="">
      <xdr:nvSpPr>
        <xdr:cNvPr id="18" name="Dowolny kształt 17"/>
        <xdr:cNvSpPr/>
      </xdr:nvSpPr>
      <xdr:spPr>
        <a:xfrm>
          <a:off x="5279390" y="2481580"/>
          <a:ext cx="135890" cy="170815"/>
        </a:xfrm>
        <a:custGeom>
          <a:avLst/>
          <a:gdLst>
            <a:gd name="connsiteX0" fmla="*/ 35814 w 136298"/>
            <a:gd name="connsiteY0" fmla="*/ 0 h 171416"/>
            <a:gd name="connsiteX1" fmla="*/ 5669 w 136298"/>
            <a:gd name="connsiteY1" fmla="*/ 170822 h 171416"/>
            <a:gd name="connsiteX2" fmla="*/ 136298 w 136298"/>
            <a:gd name="connsiteY2" fmla="*/ 60290 h 171416"/>
            <a:gd name="connsiteX3" fmla="*/ 136298 w 136298"/>
            <a:gd name="connsiteY3" fmla="*/ 60290 h 17141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36298" h="171416">
              <a:moveTo>
                <a:pt x="35814" y="0"/>
              </a:moveTo>
              <a:cubicBezTo>
                <a:pt x="12368" y="80387"/>
                <a:pt x="-11078" y="160774"/>
                <a:pt x="5669" y="170822"/>
              </a:cubicBezTo>
              <a:cubicBezTo>
                <a:pt x="22416" y="180870"/>
                <a:pt x="136298" y="60290"/>
                <a:pt x="136298" y="60290"/>
              </a:cubicBezTo>
              <a:lnTo>
                <a:pt x="136298" y="60290"/>
              </a:lnTo>
            </a:path>
          </a:pathLst>
        </a:cu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pl-PL"/>
        </a:p>
      </xdr:txBody>
    </xdr:sp>
    <xdr:clientData/>
  </xdr:twoCellAnchor>
  <xdr:twoCellAnchor>
    <xdr:from>
      <xdr:col>11</xdr:col>
      <xdr:colOff>243840</xdr:colOff>
      <xdr:row>13</xdr:row>
      <xdr:rowOff>76200</xdr:rowOff>
    </xdr:from>
    <xdr:to>
      <xdr:col>11</xdr:col>
      <xdr:colOff>382905</xdr:colOff>
      <xdr:row>14</xdr:row>
      <xdr:rowOff>92158</xdr:rowOff>
    </xdr:to>
    <xdr:sp macro="" textlink="">
      <xdr:nvSpPr>
        <xdr:cNvPr id="19" name="Dowolny kształt 18"/>
        <xdr:cNvSpPr/>
      </xdr:nvSpPr>
      <xdr:spPr>
        <a:xfrm>
          <a:off x="1754505" y="3153410"/>
          <a:ext cx="139065" cy="181610"/>
        </a:xfrm>
        <a:custGeom>
          <a:avLst/>
          <a:gdLst>
            <a:gd name="connsiteX0" fmla="*/ 8826 w 139454"/>
            <a:gd name="connsiteY0" fmla="*/ 182101 h 182101"/>
            <a:gd name="connsiteX1" fmla="*/ 13850 w 139454"/>
            <a:gd name="connsiteY1" fmla="*/ 1230 h 182101"/>
            <a:gd name="connsiteX2" fmla="*/ 139454 w 139454"/>
            <a:gd name="connsiteY2" fmla="*/ 116786 h 18210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39454" h="182101">
              <a:moveTo>
                <a:pt x="8826" y="182101"/>
              </a:moveTo>
              <a:cubicBezTo>
                <a:pt x="452" y="97108"/>
                <a:pt x="-7921" y="12116"/>
                <a:pt x="13850" y="1230"/>
              </a:cubicBezTo>
              <a:cubicBezTo>
                <a:pt x="35621" y="-9656"/>
                <a:pt x="87537" y="53565"/>
                <a:pt x="139454" y="116786"/>
              </a:cubicBezTo>
            </a:path>
          </a:pathLst>
        </a:cu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pl-PL"/>
        </a:p>
      </xdr:txBody>
    </xdr:sp>
    <xdr:clientData/>
  </xdr:twoCellAnchor>
  <xdr:twoCellAnchor>
    <xdr:from>
      <xdr:col>12</xdr:col>
      <xdr:colOff>320040</xdr:colOff>
      <xdr:row>7</xdr:row>
      <xdr:rowOff>7620</xdr:rowOff>
    </xdr:from>
    <xdr:to>
      <xdr:col>12</xdr:col>
      <xdr:colOff>516890</xdr:colOff>
      <xdr:row>7</xdr:row>
      <xdr:rowOff>184150</xdr:rowOff>
    </xdr:to>
    <xdr:sp macro="" textlink="">
      <xdr:nvSpPr>
        <xdr:cNvPr id="20" name="Dowolny kształt 19"/>
        <xdr:cNvSpPr/>
      </xdr:nvSpPr>
      <xdr:spPr>
        <a:xfrm>
          <a:off x="2440305" y="2003425"/>
          <a:ext cx="196850" cy="176530"/>
        </a:xfrm>
        <a:custGeom>
          <a:avLst/>
          <a:gdLst>
            <a:gd name="connsiteX0" fmla="*/ 126920 w 197258"/>
            <a:gd name="connsiteY0" fmla="*/ 176683 h 176683"/>
            <a:gd name="connsiteX1" fmla="*/ 1315 w 197258"/>
            <a:gd name="connsiteY1" fmla="*/ 15910 h 176683"/>
            <a:gd name="connsiteX2" fmla="*/ 197258 w 197258"/>
            <a:gd name="connsiteY2" fmla="*/ 5861 h 176683"/>
            <a:gd name="connsiteX3" fmla="*/ 197258 w 197258"/>
            <a:gd name="connsiteY3" fmla="*/ 5861 h 17668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97258" h="176683">
              <a:moveTo>
                <a:pt x="126920" y="176683"/>
              </a:moveTo>
              <a:cubicBezTo>
                <a:pt x="58256" y="110531"/>
                <a:pt x="-10408" y="44380"/>
                <a:pt x="1315" y="15910"/>
              </a:cubicBezTo>
              <a:cubicBezTo>
                <a:pt x="13038" y="-12560"/>
                <a:pt x="197258" y="5861"/>
                <a:pt x="197258" y="5861"/>
              </a:cubicBezTo>
              <a:lnTo>
                <a:pt x="197258" y="5861"/>
              </a:lnTo>
            </a:path>
          </a:pathLst>
        </a:cu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pl-PL"/>
        </a:p>
      </xdr:txBody>
    </xdr:sp>
    <xdr:clientData/>
  </xdr:twoCellAnchor>
  <xdr:twoCellAnchor>
    <xdr:from>
      <xdr:col>15</xdr:col>
      <xdr:colOff>68580</xdr:colOff>
      <xdr:row>5</xdr:row>
      <xdr:rowOff>0</xdr:rowOff>
    </xdr:from>
    <xdr:to>
      <xdr:col>15</xdr:col>
      <xdr:colOff>307340</xdr:colOff>
      <xdr:row>5</xdr:row>
      <xdr:rowOff>144780</xdr:rowOff>
    </xdr:to>
    <xdr:sp macro="" textlink="">
      <xdr:nvSpPr>
        <xdr:cNvPr id="21" name="Dowolny kształt 20"/>
        <xdr:cNvSpPr/>
      </xdr:nvSpPr>
      <xdr:spPr>
        <a:xfrm>
          <a:off x="4013835" y="1628140"/>
          <a:ext cx="238760" cy="144780"/>
        </a:xfrm>
        <a:custGeom>
          <a:avLst/>
          <a:gdLst>
            <a:gd name="connsiteX0" fmla="*/ 0 w 239378"/>
            <a:gd name="connsiteY0" fmla="*/ 9305 h 144958"/>
            <a:gd name="connsiteX1" fmla="*/ 236137 w 239378"/>
            <a:gd name="connsiteY1" fmla="*/ 14329 h 144958"/>
            <a:gd name="connsiteX2" fmla="*/ 115557 w 239378"/>
            <a:gd name="connsiteY2" fmla="*/ 144958 h 144958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239378" h="144958">
              <a:moveTo>
                <a:pt x="0" y="9305"/>
              </a:moveTo>
              <a:cubicBezTo>
                <a:pt x="108439" y="512"/>
                <a:pt x="216878" y="-8280"/>
                <a:pt x="236137" y="14329"/>
              </a:cubicBezTo>
              <a:cubicBezTo>
                <a:pt x="255396" y="36938"/>
                <a:pt x="185476" y="90948"/>
                <a:pt x="115557" y="144958"/>
              </a:cubicBezTo>
            </a:path>
          </a:pathLst>
        </a:cu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pl-PL"/>
        </a:p>
      </xdr:txBody>
    </xdr:sp>
    <xdr:clientData/>
  </xdr:twoCellAnchor>
  <xdr:twoCellAnchor>
    <xdr:from>
      <xdr:col>13</xdr:col>
      <xdr:colOff>251460</xdr:colOff>
      <xdr:row>10</xdr:row>
      <xdr:rowOff>106680</xdr:rowOff>
    </xdr:from>
    <xdr:to>
      <xdr:col>13</xdr:col>
      <xdr:colOff>393700</xdr:colOff>
      <xdr:row>11</xdr:row>
      <xdr:rowOff>133239</xdr:rowOff>
    </xdr:to>
    <xdr:sp macro="" textlink="">
      <xdr:nvSpPr>
        <xdr:cNvPr id="22" name="Dowolny kształt 21"/>
        <xdr:cNvSpPr/>
      </xdr:nvSpPr>
      <xdr:spPr>
        <a:xfrm>
          <a:off x="2976880" y="2667635"/>
          <a:ext cx="142240" cy="212090"/>
        </a:xfrm>
        <a:custGeom>
          <a:avLst/>
          <a:gdLst>
            <a:gd name="connsiteX0" fmla="*/ 32046 w 142578"/>
            <a:gd name="connsiteY0" fmla="*/ 0 h 212416"/>
            <a:gd name="connsiteX1" fmla="*/ 6925 w 142578"/>
            <a:gd name="connsiteY1" fmla="*/ 211016 h 212416"/>
            <a:gd name="connsiteX2" fmla="*/ 142578 w 142578"/>
            <a:gd name="connsiteY2" fmla="*/ 75363 h 21241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42578" h="212416">
              <a:moveTo>
                <a:pt x="32046" y="0"/>
              </a:moveTo>
              <a:cubicBezTo>
                <a:pt x="10274" y="99228"/>
                <a:pt x="-11497" y="198456"/>
                <a:pt x="6925" y="211016"/>
              </a:cubicBezTo>
              <a:cubicBezTo>
                <a:pt x="25347" y="223577"/>
                <a:pt x="83962" y="149470"/>
                <a:pt x="142578" y="75363"/>
              </a:cubicBezTo>
            </a:path>
          </a:pathLst>
        </a:cu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pl-PL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145774</xdr:colOff>
      <xdr:row>81</xdr:row>
      <xdr:rowOff>152400</xdr:rowOff>
    </xdr:from>
    <xdr:to>
      <xdr:col>8</xdr:col>
      <xdr:colOff>127046</xdr:colOff>
      <xdr:row>85</xdr:row>
      <xdr:rowOff>78457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89814" y="14036040"/>
          <a:ext cx="2960692" cy="596617"/>
        </a:xfrm>
        <a:prstGeom prst="rect">
          <a:avLst/>
        </a:prstGeom>
      </xdr:spPr>
    </xdr:pic>
    <xdr:clientData/>
  </xdr:twoCellAnchor>
  <xdr:twoCellAnchor>
    <xdr:from>
      <xdr:col>11</xdr:col>
      <xdr:colOff>388620</xdr:colOff>
      <xdr:row>1</xdr:row>
      <xdr:rowOff>129540</xdr:rowOff>
    </xdr:from>
    <xdr:to>
      <xdr:col>16</xdr:col>
      <xdr:colOff>425450</xdr:colOff>
      <xdr:row>4</xdr:row>
      <xdr:rowOff>133654</xdr:rowOff>
    </xdr:to>
    <xdr:sp macro="" textlink="">
      <xdr:nvSpPr>
        <xdr:cNvPr id="3" name="Dowolny kształt 2"/>
        <xdr:cNvSpPr/>
      </xdr:nvSpPr>
      <xdr:spPr>
        <a:xfrm>
          <a:off x="1893570" y="1031240"/>
          <a:ext cx="3084830" cy="560705"/>
        </a:xfrm>
        <a:custGeom>
          <a:avLst/>
          <a:gdLst>
            <a:gd name="connsiteX0" fmla="*/ 0 w 3084844"/>
            <a:gd name="connsiteY0" fmla="*/ 560813 h 560813"/>
            <a:gd name="connsiteX1" fmla="*/ 85411 w 3084844"/>
            <a:gd name="connsiteY1" fmla="*/ 505547 h 560813"/>
            <a:gd name="connsiteX2" fmla="*/ 884255 w 3084844"/>
            <a:gd name="connsiteY2" fmla="*/ 3129 h 560813"/>
            <a:gd name="connsiteX3" fmla="*/ 2105130 w 3084844"/>
            <a:gd name="connsiteY3" fmla="*/ 299556 h 560813"/>
            <a:gd name="connsiteX4" fmla="*/ 3084844 w 3084844"/>
            <a:gd name="connsiteY4" fmla="*/ 440233 h 560813"/>
            <a:gd name="connsiteX5" fmla="*/ 3084844 w 3084844"/>
            <a:gd name="connsiteY5" fmla="*/ 440233 h 56081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</a:cxnLst>
          <a:rect l="l" t="t" r="r" b="b"/>
          <a:pathLst>
            <a:path w="3084844" h="560813">
              <a:moveTo>
                <a:pt x="0" y="560813"/>
              </a:moveTo>
              <a:lnTo>
                <a:pt x="85411" y="505547"/>
              </a:lnTo>
              <a:cubicBezTo>
                <a:pt x="232787" y="412600"/>
                <a:pt x="547635" y="37461"/>
                <a:pt x="884255" y="3129"/>
              </a:cubicBezTo>
              <a:cubicBezTo>
                <a:pt x="1220875" y="-31203"/>
                <a:pt x="1738365" y="226705"/>
                <a:pt x="2105130" y="299556"/>
              </a:cubicBezTo>
              <a:cubicBezTo>
                <a:pt x="2471895" y="372407"/>
                <a:pt x="3084844" y="440233"/>
                <a:pt x="3084844" y="440233"/>
              </a:cubicBezTo>
              <a:lnTo>
                <a:pt x="3084844" y="440233"/>
              </a:lnTo>
            </a:path>
          </a:pathLst>
        </a:cu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pl-PL"/>
        </a:p>
      </xdr:txBody>
    </xdr:sp>
    <xdr:clientData/>
  </xdr:twoCellAnchor>
  <xdr:twoCellAnchor>
    <xdr:from>
      <xdr:col>15</xdr:col>
      <xdr:colOff>289560</xdr:colOff>
      <xdr:row>4</xdr:row>
      <xdr:rowOff>45720</xdr:rowOff>
    </xdr:from>
    <xdr:to>
      <xdr:col>17</xdr:col>
      <xdr:colOff>199390</xdr:colOff>
      <xdr:row>15</xdr:row>
      <xdr:rowOff>10933</xdr:rowOff>
    </xdr:to>
    <xdr:sp macro="" textlink="">
      <xdr:nvSpPr>
        <xdr:cNvPr id="4" name="Dowolny kształt 3"/>
        <xdr:cNvSpPr/>
      </xdr:nvSpPr>
      <xdr:spPr>
        <a:xfrm>
          <a:off x="4239895" y="1491615"/>
          <a:ext cx="1129030" cy="2019300"/>
        </a:xfrm>
        <a:custGeom>
          <a:avLst/>
          <a:gdLst>
            <a:gd name="connsiteX0" fmla="*/ 783772 w 1129581"/>
            <a:gd name="connsiteY0" fmla="*/ 0 h 2019719"/>
            <a:gd name="connsiteX1" fmla="*/ 1090247 w 1129581"/>
            <a:gd name="connsiteY1" fmla="*/ 1075174 h 2019719"/>
            <a:gd name="connsiteX2" fmla="*/ 0 w 1129581"/>
            <a:gd name="connsiteY2" fmla="*/ 2019719 h 2019719"/>
            <a:gd name="connsiteX3" fmla="*/ 0 w 1129581"/>
            <a:gd name="connsiteY3" fmla="*/ 2019719 h 201971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129581" h="2019719">
              <a:moveTo>
                <a:pt x="783772" y="0"/>
              </a:moveTo>
              <a:cubicBezTo>
                <a:pt x="1002324" y="369277"/>
                <a:pt x="1220876" y="738554"/>
                <a:pt x="1090247" y="1075174"/>
              </a:cubicBezTo>
              <a:cubicBezTo>
                <a:pt x="959618" y="1411794"/>
                <a:pt x="0" y="2019719"/>
                <a:pt x="0" y="2019719"/>
              </a:cubicBezTo>
              <a:lnTo>
                <a:pt x="0" y="2019719"/>
              </a:lnTo>
            </a:path>
          </a:pathLst>
        </a:cu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pl-PL"/>
        </a:p>
      </xdr:txBody>
    </xdr:sp>
    <xdr:clientData/>
  </xdr:twoCellAnchor>
  <xdr:twoCellAnchor>
    <xdr:from>
      <xdr:col>11</xdr:col>
      <xdr:colOff>160020</xdr:colOff>
      <xdr:row>5</xdr:row>
      <xdr:rowOff>15240</xdr:rowOff>
    </xdr:from>
    <xdr:to>
      <xdr:col>15</xdr:col>
      <xdr:colOff>216535</xdr:colOff>
      <xdr:row>17</xdr:row>
      <xdr:rowOff>108364</xdr:rowOff>
    </xdr:to>
    <xdr:sp macro="" textlink="">
      <xdr:nvSpPr>
        <xdr:cNvPr id="5" name="Dowolny kształt 4"/>
        <xdr:cNvSpPr/>
      </xdr:nvSpPr>
      <xdr:spPr>
        <a:xfrm>
          <a:off x="1669415" y="1647825"/>
          <a:ext cx="2494915" cy="2292985"/>
        </a:xfrm>
        <a:custGeom>
          <a:avLst/>
          <a:gdLst>
            <a:gd name="connsiteX0" fmla="*/ 169349 w 2495543"/>
            <a:gd name="connsiteY0" fmla="*/ 0 h 2293081"/>
            <a:gd name="connsiteX1" fmla="*/ 33697 w 2495543"/>
            <a:gd name="connsiteY1" fmla="*/ 1251019 h 2293081"/>
            <a:gd name="connsiteX2" fmla="*/ 722009 w 2495543"/>
            <a:gd name="connsiteY2" fmla="*/ 2275951 h 2293081"/>
            <a:gd name="connsiteX3" fmla="*/ 2495543 w 2495543"/>
            <a:gd name="connsiteY3" fmla="*/ 1919235 h 2293081"/>
            <a:gd name="connsiteX4" fmla="*/ 2495543 w 2495543"/>
            <a:gd name="connsiteY4" fmla="*/ 1919235 h 229308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2495543" h="2293081">
              <a:moveTo>
                <a:pt x="169349" y="0"/>
              </a:moveTo>
              <a:cubicBezTo>
                <a:pt x="55468" y="435847"/>
                <a:pt x="-58413" y="871694"/>
                <a:pt x="33697" y="1251019"/>
              </a:cubicBezTo>
              <a:cubicBezTo>
                <a:pt x="125807" y="1630344"/>
                <a:pt x="311701" y="2164582"/>
                <a:pt x="722009" y="2275951"/>
              </a:cubicBezTo>
              <a:cubicBezTo>
                <a:pt x="1132317" y="2387320"/>
                <a:pt x="2495543" y="1919235"/>
                <a:pt x="2495543" y="1919235"/>
              </a:cubicBezTo>
              <a:lnTo>
                <a:pt x="2495543" y="1919235"/>
              </a:lnTo>
            </a:path>
          </a:pathLst>
        </a:cu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pl-PL"/>
        </a:p>
      </xdr:txBody>
    </xdr:sp>
    <xdr:clientData/>
  </xdr:twoCellAnchor>
  <xdr:twoCellAnchor>
    <xdr:from>
      <xdr:col>11</xdr:col>
      <xdr:colOff>373380</xdr:colOff>
      <xdr:row>4</xdr:row>
      <xdr:rowOff>175260</xdr:rowOff>
    </xdr:from>
    <xdr:to>
      <xdr:col>14</xdr:col>
      <xdr:colOff>262255</xdr:colOff>
      <xdr:row>8</xdr:row>
      <xdr:rowOff>31308</xdr:rowOff>
    </xdr:to>
    <xdr:sp macro="" textlink="">
      <xdr:nvSpPr>
        <xdr:cNvPr id="6" name="Dowolny kształt 5"/>
        <xdr:cNvSpPr/>
      </xdr:nvSpPr>
      <xdr:spPr>
        <a:xfrm>
          <a:off x="1878965" y="1622425"/>
          <a:ext cx="1717675" cy="598170"/>
        </a:xfrm>
        <a:custGeom>
          <a:avLst/>
          <a:gdLst>
            <a:gd name="connsiteX0" fmla="*/ 0 w 1718268"/>
            <a:gd name="connsiteY0" fmla="*/ 0 h 598251"/>
            <a:gd name="connsiteX1" fmla="*/ 874206 w 1718268"/>
            <a:gd name="connsiteY1" fmla="*/ 537587 h 598251"/>
            <a:gd name="connsiteX2" fmla="*/ 1718268 w 1718268"/>
            <a:gd name="connsiteY2" fmla="*/ 562707 h 59825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718268" h="598251">
              <a:moveTo>
                <a:pt x="0" y="0"/>
              </a:moveTo>
              <a:cubicBezTo>
                <a:pt x="293914" y="221901"/>
                <a:pt x="587828" y="443803"/>
                <a:pt x="874206" y="537587"/>
              </a:cubicBezTo>
              <a:cubicBezTo>
                <a:pt x="1160584" y="631371"/>
                <a:pt x="1439426" y="597039"/>
                <a:pt x="1718268" y="562707"/>
              </a:cubicBezTo>
            </a:path>
          </a:pathLst>
        </a:cu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pl-PL"/>
        </a:p>
      </xdr:txBody>
    </xdr:sp>
    <xdr:clientData/>
  </xdr:twoCellAnchor>
  <xdr:twoCellAnchor>
    <xdr:from>
      <xdr:col>13</xdr:col>
      <xdr:colOff>266700</xdr:colOff>
      <xdr:row>8</xdr:row>
      <xdr:rowOff>15240</xdr:rowOff>
    </xdr:from>
    <xdr:to>
      <xdr:col>15</xdr:col>
      <xdr:colOff>252095</xdr:colOff>
      <xdr:row>15</xdr:row>
      <xdr:rowOff>29155</xdr:rowOff>
    </xdr:to>
    <xdr:sp macro="" textlink="">
      <xdr:nvSpPr>
        <xdr:cNvPr id="7" name="Dowolny kształt 6"/>
        <xdr:cNvSpPr/>
      </xdr:nvSpPr>
      <xdr:spPr>
        <a:xfrm>
          <a:off x="2994660" y="2195195"/>
          <a:ext cx="1204595" cy="1325880"/>
        </a:xfrm>
        <a:custGeom>
          <a:avLst/>
          <a:gdLst>
            <a:gd name="connsiteX0" fmla="*/ 582013 w 1205011"/>
            <a:gd name="connsiteY0" fmla="*/ 0 h 1326382"/>
            <a:gd name="connsiteX1" fmla="*/ 19305 w 1205011"/>
            <a:gd name="connsiteY1" fmla="*/ 793820 h 1326382"/>
            <a:gd name="connsiteX2" fmla="*/ 1205011 w 1205011"/>
            <a:gd name="connsiteY2" fmla="*/ 1326382 h 132638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205011" h="1326382">
              <a:moveTo>
                <a:pt x="582013" y="0"/>
              </a:moveTo>
              <a:cubicBezTo>
                <a:pt x="248742" y="286378"/>
                <a:pt x="-84528" y="572756"/>
                <a:pt x="19305" y="793820"/>
              </a:cubicBezTo>
              <a:cubicBezTo>
                <a:pt x="123138" y="1014884"/>
                <a:pt x="664074" y="1170633"/>
                <a:pt x="1205011" y="1326382"/>
              </a:cubicBezTo>
            </a:path>
          </a:pathLst>
        </a:cu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pl-PL"/>
        </a:p>
      </xdr:txBody>
    </xdr:sp>
    <xdr:clientData/>
  </xdr:twoCellAnchor>
  <xdr:twoCellAnchor>
    <xdr:from>
      <xdr:col>11</xdr:col>
      <xdr:colOff>274320</xdr:colOff>
      <xdr:row>4</xdr:row>
      <xdr:rowOff>106680</xdr:rowOff>
    </xdr:from>
    <xdr:to>
      <xdr:col>11</xdr:col>
      <xdr:colOff>429895</xdr:colOff>
      <xdr:row>5</xdr:row>
      <xdr:rowOff>61484</xdr:rowOff>
    </xdr:to>
    <xdr:sp macro="" textlink="">
      <xdr:nvSpPr>
        <xdr:cNvPr id="8" name="Schemat blokowy: scalanie 7"/>
        <xdr:cNvSpPr/>
      </xdr:nvSpPr>
      <xdr:spPr>
        <a:xfrm>
          <a:off x="1783080" y="1551940"/>
          <a:ext cx="155575" cy="140335"/>
        </a:xfrm>
        <a:prstGeom prst="flowChartMerg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pl-PL"/>
        </a:p>
      </xdr:txBody>
    </xdr:sp>
    <xdr:clientData/>
  </xdr:twoCellAnchor>
  <xdr:twoCellAnchor>
    <xdr:from>
      <xdr:col>14</xdr:col>
      <xdr:colOff>281940</xdr:colOff>
      <xdr:row>4</xdr:row>
      <xdr:rowOff>38100</xdr:rowOff>
    </xdr:from>
    <xdr:to>
      <xdr:col>16</xdr:col>
      <xdr:colOff>429260</xdr:colOff>
      <xdr:row>7</xdr:row>
      <xdr:rowOff>179373</xdr:rowOff>
    </xdr:to>
    <xdr:sp macro="" textlink="">
      <xdr:nvSpPr>
        <xdr:cNvPr id="9" name="Dowolny kształt 8"/>
        <xdr:cNvSpPr/>
      </xdr:nvSpPr>
      <xdr:spPr>
        <a:xfrm>
          <a:off x="3616960" y="1486535"/>
          <a:ext cx="1366520" cy="697865"/>
        </a:xfrm>
        <a:custGeom>
          <a:avLst/>
          <a:gdLst>
            <a:gd name="connsiteX0" fmla="*/ 0 w 1366575"/>
            <a:gd name="connsiteY0" fmla="*/ 698360 h 698360"/>
            <a:gd name="connsiteX1" fmla="*/ 396909 w 1366575"/>
            <a:gd name="connsiteY1" fmla="*/ 251209 h 698360"/>
            <a:gd name="connsiteX2" fmla="*/ 1366575 w 1366575"/>
            <a:gd name="connsiteY2" fmla="*/ 0 h 69836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366575" h="698360">
              <a:moveTo>
                <a:pt x="0" y="698360"/>
              </a:moveTo>
              <a:cubicBezTo>
                <a:pt x="84573" y="532981"/>
                <a:pt x="169147" y="367602"/>
                <a:pt x="396909" y="251209"/>
              </a:cubicBezTo>
              <a:cubicBezTo>
                <a:pt x="624671" y="134816"/>
                <a:pt x="995623" y="67408"/>
                <a:pt x="1366575" y="0"/>
              </a:cubicBezTo>
            </a:path>
          </a:pathLst>
        </a:cu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pl-PL"/>
        </a:p>
      </xdr:txBody>
    </xdr:sp>
    <xdr:clientData/>
  </xdr:twoCellAnchor>
  <xdr:twoCellAnchor>
    <xdr:from>
      <xdr:col>15</xdr:col>
      <xdr:colOff>175260</xdr:colOff>
      <xdr:row>15</xdr:row>
      <xdr:rowOff>30480</xdr:rowOff>
    </xdr:from>
    <xdr:to>
      <xdr:col>15</xdr:col>
      <xdr:colOff>330835</xdr:colOff>
      <xdr:row>16</xdr:row>
      <xdr:rowOff>5162</xdr:rowOff>
    </xdr:to>
    <xdr:sp macro="" textlink="">
      <xdr:nvSpPr>
        <xdr:cNvPr id="10" name="Schemat blokowy: scalanie 9"/>
        <xdr:cNvSpPr/>
      </xdr:nvSpPr>
      <xdr:spPr>
        <a:xfrm>
          <a:off x="4124960" y="3507105"/>
          <a:ext cx="155575" cy="140335"/>
        </a:xfrm>
        <a:prstGeom prst="flowChartMerg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pl-PL"/>
        </a:p>
      </xdr:txBody>
    </xdr:sp>
    <xdr:clientData/>
  </xdr:twoCellAnchor>
  <xdr:twoCellAnchor>
    <xdr:from>
      <xdr:col>14</xdr:col>
      <xdr:colOff>198120</xdr:colOff>
      <xdr:row>7</xdr:row>
      <xdr:rowOff>129540</xdr:rowOff>
    </xdr:from>
    <xdr:to>
      <xdr:col>14</xdr:col>
      <xdr:colOff>353695</xdr:colOff>
      <xdr:row>8</xdr:row>
      <xdr:rowOff>84345</xdr:rowOff>
    </xdr:to>
    <xdr:sp macro="" textlink="">
      <xdr:nvSpPr>
        <xdr:cNvPr id="11" name="Schemat blokowy: scalanie 10"/>
        <xdr:cNvSpPr/>
      </xdr:nvSpPr>
      <xdr:spPr>
        <a:xfrm>
          <a:off x="3531870" y="2125345"/>
          <a:ext cx="155575" cy="140335"/>
        </a:xfrm>
        <a:prstGeom prst="flowChartMerg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pl-PL"/>
        </a:p>
      </xdr:txBody>
    </xdr:sp>
    <xdr:clientData/>
  </xdr:twoCellAnchor>
  <xdr:twoCellAnchor>
    <xdr:from>
      <xdr:col>16</xdr:col>
      <xdr:colOff>350520</xdr:colOff>
      <xdr:row>3</xdr:row>
      <xdr:rowOff>160020</xdr:rowOff>
    </xdr:from>
    <xdr:to>
      <xdr:col>16</xdr:col>
      <xdr:colOff>506095</xdr:colOff>
      <xdr:row>4</xdr:row>
      <xdr:rowOff>114825</xdr:rowOff>
    </xdr:to>
    <xdr:sp macro="" textlink="">
      <xdr:nvSpPr>
        <xdr:cNvPr id="12" name="Schemat blokowy: scalanie 11"/>
        <xdr:cNvSpPr/>
      </xdr:nvSpPr>
      <xdr:spPr>
        <a:xfrm>
          <a:off x="4909185" y="1428115"/>
          <a:ext cx="155575" cy="140335"/>
        </a:xfrm>
        <a:prstGeom prst="flowChartMerg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pl-PL"/>
        </a:p>
      </xdr:txBody>
    </xdr:sp>
    <xdr:clientData/>
  </xdr:twoCellAnchor>
  <xdr:twoCellAnchor>
    <xdr:from>
      <xdr:col>11</xdr:col>
      <xdr:colOff>129540</xdr:colOff>
      <xdr:row>2</xdr:row>
      <xdr:rowOff>106680</xdr:rowOff>
    </xdr:from>
    <xdr:to>
      <xdr:col>11</xdr:col>
      <xdr:colOff>388620</xdr:colOff>
      <xdr:row>4</xdr:row>
      <xdr:rowOff>30480</xdr:rowOff>
    </xdr:to>
    <xdr:sp macro="" textlink="">
      <xdr:nvSpPr>
        <xdr:cNvPr id="4106" name="Pole tekstowe 35"/>
        <xdr:cNvSpPr txBox="1">
          <a:spLocks noChangeArrowheads="1"/>
        </xdr:cNvSpPr>
      </xdr:nvSpPr>
      <xdr:spPr bwMode="auto">
        <a:xfrm>
          <a:off x="6736080" y="457200"/>
          <a:ext cx="25908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pl-PL" sz="1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A</a:t>
          </a:r>
        </a:p>
      </xdr:txBody>
    </xdr:sp>
    <xdr:clientData/>
  </xdr:twoCellAnchor>
  <xdr:twoCellAnchor>
    <xdr:from>
      <xdr:col>16</xdr:col>
      <xdr:colOff>510540</xdr:colOff>
      <xdr:row>1</xdr:row>
      <xdr:rowOff>160020</xdr:rowOff>
    </xdr:from>
    <xdr:to>
      <xdr:col>17</xdr:col>
      <xdr:colOff>160020</xdr:colOff>
      <xdr:row>3</xdr:row>
      <xdr:rowOff>83820</xdr:rowOff>
    </xdr:to>
    <xdr:sp macro="" textlink="">
      <xdr:nvSpPr>
        <xdr:cNvPr id="4105" name="Pole tekstowe 34"/>
        <xdr:cNvSpPr txBox="1">
          <a:spLocks noChangeArrowheads="1"/>
        </xdr:cNvSpPr>
      </xdr:nvSpPr>
      <xdr:spPr bwMode="auto">
        <a:xfrm>
          <a:off x="10165080" y="327660"/>
          <a:ext cx="25908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pl-PL" sz="1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B</a:t>
          </a:r>
        </a:p>
      </xdr:txBody>
    </xdr:sp>
    <xdr:clientData/>
  </xdr:twoCellAnchor>
  <xdr:twoCellAnchor>
    <xdr:from>
      <xdr:col>15</xdr:col>
      <xdr:colOff>388620</xdr:colOff>
      <xdr:row>15</xdr:row>
      <xdr:rowOff>91440</xdr:rowOff>
    </xdr:from>
    <xdr:to>
      <xdr:col>16</xdr:col>
      <xdr:colOff>38100</xdr:colOff>
      <xdr:row>17</xdr:row>
      <xdr:rowOff>45720</xdr:rowOff>
    </xdr:to>
    <xdr:sp macro="" textlink="">
      <xdr:nvSpPr>
        <xdr:cNvPr id="4104" name="Pole tekstowe 33"/>
        <xdr:cNvSpPr txBox="1">
          <a:spLocks noChangeArrowheads="1"/>
        </xdr:cNvSpPr>
      </xdr:nvSpPr>
      <xdr:spPr bwMode="auto">
        <a:xfrm>
          <a:off x="9433560" y="2834640"/>
          <a:ext cx="25908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pl-PL" sz="1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C</a:t>
          </a:r>
        </a:p>
      </xdr:txBody>
    </xdr:sp>
    <xdr:clientData/>
  </xdr:twoCellAnchor>
  <xdr:twoCellAnchor>
    <xdr:from>
      <xdr:col>14</xdr:col>
      <xdr:colOff>441960</xdr:colOff>
      <xdr:row>7</xdr:row>
      <xdr:rowOff>91440</xdr:rowOff>
    </xdr:from>
    <xdr:to>
      <xdr:col>15</xdr:col>
      <xdr:colOff>91440</xdr:colOff>
      <xdr:row>9</xdr:row>
      <xdr:rowOff>0</xdr:rowOff>
    </xdr:to>
    <xdr:sp macro="" textlink="">
      <xdr:nvSpPr>
        <xdr:cNvPr id="4103" name="Pole tekstowe 32"/>
        <xdr:cNvSpPr txBox="1">
          <a:spLocks noChangeArrowheads="1"/>
        </xdr:cNvSpPr>
      </xdr:nvSpPr>
      <xdr:spPr bwMode="auto">
        <a:xfrm>
          <a:off x="8877300" y="1356360"/>
          <a:ext cx="25908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pl-PL" sz="1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1</a:t>
          </a:r>
        </a:p>
      </xdr:txBody>
    </xdr:sp>
    <xdr:clientData/>
  </xdr:twoCellAnchor>
  <xdr:twoCellAnchor>
    <xdr:from>
      <xdr:col>13</xdr:col>
      <xdr:colOff>571500</xdr:colOff>
      <xdr:row>1</xdr:row>
      <xdr:rowOff>129540</xdr:rowOff>
    </xdr:from>
    <xdr:to>
      <xdr:col>14</xdr:col>
      <xdr:colOff>72390</xdr:colOff>
      <xdr:row>2</xdr:row>
      <xdr:rowOff>104664</xdr:rowOff>
    </xdr:to>
    <xdr:sp macro="" textlink="">
      <xdr:nvSpPr>
        <xdr:cNvPr id="17" name="Dowolny kształt 16"/>
        <xdr:cNvSpPr/>
      </xdr:nvSpPr>
      <xdr:spPr>
        <a:xfrm>
          <a:off x="3300730" y="1029335"/>
          <a:ext cx="110490" cy="160655"/>
        </a:xfrm>
        <a:custGeom>
          <a:avLst/>
          <a:gdLst>
            <a:gd name="connsiteX0" fmla="*/ 5024 w 110540"/>
            <a:gd name="connsiteY0" fmla="*/ 0 h 160774"/>
            <a:gd name="connsiteX1" fmla="*/ 110531 w 110540"/>
            <a:gd name="connsiteY1" fmla="*/ 130629 h 160774"/>
            <a:gd name="connsiteX2" fmla="*/ 0 w 110540"/>
            <a:gd name="connsiteY2" fmla="*/ 160774 h 16077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10540" h="160774">
              <a:moveTo>
                <a:pt x="5024" y="0"/>
              </a:moveTo>
              <a:cubicBezTo>
                <a:pt x="58196" y="51916"/>
                <a:pt x="111368" y="103833"/>
                <a:pt x="110531" y="130629"/>
              </a:cubicBezTo>
              <a:cubicBezTo>
                <a:pt x="109694" y="157425"/>
                <a:pt x="54847" y="159099"/>
                <a:pt x="0" y="160774"/>
              </a:cubicBezTo>
            </a:path>
          </a:pathLst>
        </a:cu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pl-PL"/>
        </a:p>
      </xdr:txBody>
    </xdr:sp>
    <xdr:clientData/>
  </xdr:twoCellAnchor>
  <xdr:twoCellAnchor>
    <xdr:from>
      <xdr:col>17</xdr:col>
      <xdr:colOff>114300</xdr:colOff>
      <xdr:row>9</xdr:row>
      <xdr:rowOff>106680</xdr:rowOff>
    </xdr:from>
    <xdr:to>
      <xdr:col>17</xdr:col>
      <xdr:colOff>250190</xdr:colOff>
      <xdr:row>10</xdr:row>
      <xdr:rowOff>91965</xdr:rowOff>
    </xdr:to>
    <xdr:sp macro="" textlink="">
      <xdr:nvSpPr>
        <xdr:cNvPr id="18" name="Dowolny kształt 17"/>
        <xdr:cNvSpPr/>
      </xdr:nvSpPr>
      <xdr:spPr>
        <a:xfrm>
          <a:off x="5279390" y="2481580"/>
          <a:ext cx="135890" cy="170815"/>
        </a:xfrm>
        <a:custGeom>
          <a:avLst/>
          <a:gdLst>
            <a:gd name="connsiteX0" fmla="*/ 35814 w 136298"/>
            <a:gd name="connsiteY0" fmla="*/ 0 h 171416"/>
            <a:gd name="connsiteX1" fmla="*/ 5669 w 136298"/>
            <a:gd name="connsiteY1" fmla="*/ 170822 h 171416"/>
            <a:gd name="connsiteX2" fmla="*/ 136298 w 136298"/>
            <a:gd name="connsiteY2" fmla="*/ 60290 h 171416"/>
            <a:gd name="connsiteX3" fmla="*/ 136298 w 136298"/>
            <a:gd name="connsiteY3" fmla="*/ 60290 h 17141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36298" h="171416">
              <a:moveTo>
                <a:pt x="35814" y="0"/>
              </a:moveTo>
              <a:cubicBezTo>
                <a:pt x="12368" y="80387"/>
                <a:pt x="-11078" y="160774"/>
                <a:pt x="5669" y="170822"/>
              </a:cubicBezTo>
              <a:cubicBezTo>
                <a:pt x="22416" y="180870"/>
                <a:pt x="136298" y="60290"/>
                <a:pt x="136298" y="60290"/>
              </a:cubicBezTo>
              <a:lnTo>
                <a:pt x="136298" y="60290"/>
              </a:lnTo>
            </a:path>
          </a:pathLst>
        </a:cu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pl-PL"/>
        </a:p>
      </xdr:txBody>
    </xdr:sp>
    <xdr:clientData/>
  </xdr:twoCellAnchor>
  <xdr:twoCellAnchor>
    <xdr:from>
      <xdr:col>11</xdr:col>
      <xdr:colOff>243840</xdr:colOff>
      <xdr:row>13</xdr:row>
      <xdr:rowOff>45720</xdr:rowOff>
    </xdr:from>
    <xdr:to>
      <xdr:col>11</xdr:col>
      <xdr:colOff>382905</xdr:colOff>
      <xdr:row>14</xdr:row>
      <xdr:rowOff>41800</xdr:rowOff>
    </xdr:to>
    <xdr:sp macro="" textlink="">
      <xdr:nvSpPr>
        <xdr:cNvPr id="19" name="Dowolny kształt 18"/>
        <xdr:cNvSpPr/>
      </xdr:nvSpPr>
      <xdr:spPr>
        <a:xfrm>
          <a:off x="1754505" y="3153410"/>
          <a:ext cx="139065" cy="181610"/>
        </a:xfrm>
        <a:custGeom>
          <a:avLst/>
          <a:gdLst>
            <a:gd name="connsiteX0" fmla="*/ 8826 w 139454"/>
            <a:gd name="connsiteY0" fmla="*/ 182101 h 182101"/>
            <a:gd name="connsiteX1" fmla="*/ 13850 w 139454"/>
            <a:gd name="connsiteY1" fmla="*/ 1230 h 182101"/>
            <a:gd name="connsiteX2" fmla="*/ 139454 w 139454"/>
            <a:gd name="connsiteY2" fmla="*/ 116786 h 18210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39454" h="182101">
              <a:moveTo>
                <a:pt x="8826" y="182101"/>
              </a:moveTo>
              <a:cubicBezTo>
                <a:pt x="452" y="97108"/>
                <a:pt x="-7921" y="12116"/>
                <a:pt x="13850" y="1230"/>
              </a:cubicBezTo>
              <a:cubicBezTo>
                <a:pt x="35621" y="-9656"/>
                <a:pt x="87537" y="53565"/>
                <a:pt x="139454" y="116786"/>
              </a:cubicBezTo>
            </a:path>
          </a:pathLst>
        </a:cu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pl-PL"/>
        </a:p>
      </xdr:txBody>
    </xdr:sp>
    <xdr:clientData/>
  </xdr:twoCellAnchor>
  <xdr:twoCellAnchor>
    <xdr:from>
      <xdr:col>12</xdr:col>
      <xdr:colOff>320040</xdr:colOff>
      <xdr:row>7</xdr:row>
      <xdr:rowOff>7620</xdr:rowOff>
    </xdr:from>
    <xdr:to>
      <xdr:col>12</xdr:col>
      <xdr:colOff>516890</xdr:colOff>
      <xdr:row>7</xdr:row>
      <xdr:rowOff>184150</xdr:rowOff>
    </xdr:to>
    <xdr:sp macro="" textlink="">
      <xdr:nvSpPr>
        <xdr:cNvPr id="20" name="Dowolny kształt 19"/>
        <xdr:cNvSpPr/>
      </xdr:nvSpPr>
      <xdr:spPr>
        <a:xfrm>
          <a:off x="2440305" y="2003425"/>
          <a:ext cx="196850" cy="176530"/>
        </a:xfrm>
        <a:custGeom>
          <a:avLst/>
          <a:gdLst>
            <a:gd name="connsiteX0" fmla="*/ 126920 w 197258"/>
            <a:gd name="connsiteY0" fmla="*/ 176683 h 176683"/>
            <a:gd name="connsiteX1" fmla="*/ 1315 w 197258"/>
            <a:gd name="connsiteY1" fmla="*/ 15910 h 176683"/>
            <a:gd name="connsiteX2" fmla="*/ 197258 w 197258"/>
            <a:gd name="connsiteY2" fmla="*/ 5861 h 176683"/>
            <a:gd name="connsiteX3" fmla="*/ 197258 w 197258"/>
            <a:gd name="connsiteY3" fmla="*/ 5861 h 17668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97258" h="176683">
              <a:moveTo>
                <a:pt x="126920" y="176683"/>
              </a:moveTo>
              <a:cubicBezTo>
                <a:pt x="58256" y="110531"/>
                <a:pt x="-10408" y="44380"/>
                <a:pt x="1315" y="15910"/>
              </a:cubicBezTo>
              <a:cubicBezTo>
                <a:pt x="13038" y="-12560"/>
                <a:pt x="197258" y="5861"/>
                <a:pt x="197258" y="5861"/>
              </a:cubicBezTo>
              <a:lnTo>
                <a:pt x="197258" y="5861"/>
              </a:lnTo>
            </a:path>
          </a:pathLst>
        </a:cu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pl-PL"/>
        </a:p>
      </xdr:txBody>
    </xdr:sp>
    <xdr:clientData/>
  </xdr:twoCellAnchor>
  <xdr:twoCellAnchor>
    <xdr:from>
      <xdr:col>15</xdr:col>
      <xdr:colOff>68580</xdr:colOff>
      <xdr:row>5</xdr:row>
      <xdr:rowOff>0</xdr:rowOff>
    </xdr:from>
    <xdr:to>
      <xdr:col>15</xdr:col>
      <xdr:colOff>307340</xdr:colOff>
      <xdr:row>5</xdr:row>
      <xdr:rowOff>144780</xdr:rowOff>
    </xdr:to>
    <xdr:sp macro="" textlink="">
      <xdr:nvSpPr>
        <xdr:cNvPr id="21" name="Dowolny kształt 20"/>
        <xdr:cNvSpPr/>
      </xdr:nvSpPr>
      <xdr:spPr>
        <a:xfrm>
          <a:off x="4013835" y="1628140"/>
          <a:ext cx="238760" cy="144780"/>
        </a:xfrm>
        <a:custGeom>
          <a:avLst/>
          <a:gdLst>
            <a:gd name="connsiteX0" fmla="*/ 0 w 239378"/>
            <a:gd name="connsiteY0" fmla="*/ 9305 h 144958"/>
            <a:gd name="connsiteX1" fmla="*/ 236137 w 239378"/>
            <a:gd name="connsiteY1" fmla="*/ 14329 h 144958"/>
            <a:gd name="connsiteX2" fmla="*/ 115557 w 239378"/>
            <a:gd name="connsiteY2" fmla="*/ 144958 h 144958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239378" h="144958">
              <a:moveTo>
                <a:pt x="0" y="9305"/>
              </a:moveTo>
              <a:cubicBezTo>
                <a:pt x="108439" y="512"/>
                <a:pt x="216878" y="-8280"/>
                <a:pt x="236137" y="14329"/>
              </a:cubicBezTo>
              <a:cubicBezTo>
                <a:pt x="255396" y="36938"/>
                <a:pt x="185476" y="90948"/>
                <a:pt x="115557" y="144958"/>
              </a:cubicBezTo>
            </a:path>
          </a:pathLst>
        </a:cu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pl-PL"/>
        </a:p>
      </xdr:txBody>
    </xdr:sp>
    <xdr:clientData/>
  </xdr:twoCellAnchor>
  <xdr:twoCellAnchor>
    <xdr:from>
      <xdr:col>13</xdr:col>
      <xdr:colOff>251460</xdr:colOff>
      <xdr:row>10</xdr:row>
      <xdr:rowOff>106680</xdr:rowOff>
    </xdr:from>
    <xdr:to>
      <xdr:col>13</xdr:col>
      <xdr:colOff>393700</xdr:colOff>
      <xdr:row>11</xdr:row>
      <xdr:rowOff>133239</xdr:rowOff>
    </xdr:to>
    <xdr:sp macro="" textlink="">
      <xdr:nvSpPr>
        <xdr:cNvPr id="22" name="Dowolny kształt 21"/>
        <xdr:cNvSpPr/>
      </xdr:nvSpPr>
      <xdr:spPr>
        <a:xfrm>
          <a:off x="2976880" y="2667635"/>
          <a:ext cx="142240" cy="212090"/>
        </a:xfrm>
        <a:custGeom>
          <a:avLst/>
          <a:gdLst>
            <a:gd name="connsiteX0" fmla="*/ 32046 w 142578"/>
            <a:gd name="connsiteY0" fmla="*/ 0 h 212416"/>
            <a:gd name="connsiteX1" fmla="*/ 6925 w 142578"/>
            <a:gd name="connsiteY1" fmla="*/ 211016 h 212416"/>
            <a:gd name="connsiteX2" fmla="*/ 142578 w 142578"/>
            <a:gd name="connsiteY2" fmla="*/ 75363 h 21241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42578" h="212416">
              <a:moveTo>
                <a:pt x="32046" y="0"/>
              </a:moveTo>
              <a:cubicBezTo>
                <a:pt x="10274" y="99228"/>
                <a:pt x="-11497" y="198456"/>
                <a:pt x="6925" y="211016"/>
              </a:cubicBezTo>
              <a:cubicBezTo>
                <a:pt x="25347" y="223577"/>
                <a:pt x="83962" y="149470"/>
                <a:pt x="142578" y="75363"/>
              </a:cubicBezTo>
            </a:path>
          </a:pathLst>
        </a:cu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pl-PL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145774</xdr:colOff>
      <xdr:row>79</xdr:row>
      <xdr:rowOff>152400</xdr:rowOff>
    </xdr:from>
    <xdr:to>
      <xdr:col>8</xdr:col>
      <xdr:colOff>127046</xdr:colOff>
      <xdr:row>83</xdr:row>
      <xdr:rowOff>78457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87826" y="13603357"/>
          <a:ext cx="2956385" cy="588666"/>
        </a:xfrm>
        <a:prstGeom prst="rect">
          <a:avLst/>
        </a:prstGeom>
      </xdr:spPr>
    </xdr:pic>
    <xdr:clientData/>
  </xdr:twoCellAnchor>
  <xdr:twoCellAnchor>
    <xdr:from>
      <xdr:col>11</xdr:col>
      <xdr:colOff>388620</xdr:colOff>
      <xdr:row>1</xdr:row>
      <xdr:rowOff>129540</xdr:rowOff>
    </xdr:from>
    <xdr:to>
      <xdr:col>16</xdr:col>
      <xdr:colOff>425450</xdr:colOff>
      <xdr:row>4</xdr:row>
      <xdr:rowOff>133654</xdr:rowOff>
    </xdr:to>
    <xdr:sp macro="" textlink="">
      <xdr:nvSpPr>
        <xdr:cNvPr id="3" name="Dowolny kształt 2"/>
        <xdr:cNvSpPr/>
      </xdr:nvSpPr>
      <xdr:spPr>
        <a:xfrm>
          <a:off x="1893570" y="1031240"/>
          <a:ext cx="3084830" cy="560705"/>
        </a:xfrm>
        <a:custGeom>
          <a:avLst/>
          <a:gdLst>
            <a:gd name="connsiteX0" fmla="*/ 0 w 3084844"/>
            <a:gd name="connsiteY0" fmla="*/ 560813 h 560813"/>
            <a:gd name="connsiteX1" fmla="*/ 85411 w 3084844"/>
            <a:gd name="connsiteY1" fmla="*/ 505547 h 560813"/>
            <a:gd name="connsiteX2" fmla="*/ 884255 w 3084844"/>
            <a:gd name="connsiteY2" fmla="*/ 3129 h 560813"/>
            <a:gd name="connsiteX3" fmla="*/ 2105130 w 3084844"/>
            <a:gd name="connsiteY3" fmla="*/ 299556 h 560813"/>
            <a:gd name="connsiteX4" fmla="*/ 3084844 w 3084844"/>
            <a:gd name="connsiteY4" fmla="*/ 440233 h 560813"/>
            <a:gd name="connsiteX5" fmla="*/ 3084844 w 3084844"/>
            <a:gd name="connsiteY5" fmla="*/ 440233 h 56081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</a:cxnLst>
          <a:rect l="l" t="t" r="r" b="b"/>
          <a:pathLst>
            <a:path w="3084844" h="560813">
              <a:moveTo>
                <a:pt x="0" y="560813"/>
              </a:moveTo>
              <a:lnTo>
                <a:pt x="85411" y="505547"/>
              </a:lnTo>
              <a:cubicBezTo>
                <a:pt x="232787" y="412600"/>
                <a:pt x="547635" y="37461"/>
                <a:pt x="884255" y="3129"/>
              </a:cubicBezTo>
              <a:cubicBezTo>
                <a:pt x="1220875" y="-31203"/>
                <a:pt x="1738365" y="226705"/>
                <a:pt x="2105130" y="299556"/>
              </a:cubicBezTo>
              <a:cubicBezTo>
                <a:pt x="2471895" y="372407"/>
                <a:pt x="3084844" y="440233"/>
                <a:pt x="3084844" y="440233"/>
              </a:cubicBezTo>
              <a:lnTo>
                <a:pt x="3084844" y="440233"/>
              </a:lnTo>
            </a:path>
          </a:pathLst>
        </a:cu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pl-PL"/>
        </a:p>
      </xdr:txBody>
    </xdr:sp>
    <xdr:clientData/>
  </xdr:twoCellAnchor>
  <xdr:twoCellAnchor>
    <xdr:from>
      <xdr:col>15</xdr:col>
      <xdr:colOff>289560</xdr:colOff>
      <xdr:row>4</xdr:row>
      <xdr:rowOff>45720</xdr:rowOff>
    </xdr:from>
    <xdr:to>
      <xdr:col>17</xdr:col>
      <xdr:colOff>199390</xdr:colOff>
      <xdr:row>14</xdr:row>
      <xdr:rowOff>196463</xdr:rowOff>
    </xdr:to>
    <xdr:sp macro="" textlink="">
      <xdr:nvSpPr>
        <xdr:cNvPr id="4" name="Dowolny kształt 3"/>
        <xdr:cNvSpPr/>
      </xdr:nvSpPr>
      <xdr:spPr>
        <a:xfrm>
          <a:off x="4239895" y="1491615"/>
          <a:ext cx="1129030" cy="2019300"/>
        </a:xfrm>
        <a:custGeom>
          <a:avLst/>
          <a:gdLst>
            <a:gd name="connsiteX0" fmla="*/ 783772 w 1129581"/>
            <a:gd name="connsiteY0" fmla="*/ 0 h 2019719"/>
            <a:gd name="connsiteX1" fmla="*/ 1090247 w 1129581"/>
            <a:gd name="connsiteY1" fmla="*/ 1075174 h 2019719"/>
            <a:gd name="connsiteX2" fmla="*/ 0 w 1129581"/>
            <a:gd name="connsiteY2" fmla="*/ 2019719 h 2019719"/>
            <a:gd name="connsiteX3" fmla="*/ 0 w 1129581"/>
            <a:gd name="connsiteY3" fmla="*/ 2019719 h 201971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129581" h="2019719">
              <a:moveTo>
                <a:pt x="783772" y="0"/>
              </a:moveTo>
              <a:cubicBezTo>
                <a:pt x="1002324" y="369277"/>
                <a:pt x="1220876" y="738554"/>
                <a:pt x="1090247" y="1075174"/>
              </a:cubicBezTo>
              <a:cubicBezTo>
                <a:pt x="959618" y="1411794"/>
                <a:pt x="0" y="2019719"/>
                <a:pt x="0" y="2019719"/>
              </a:cubicBezTo>
              <a:lnTo>
                <a:pt x="0" y="2019719"/>
              </a:lnTo>
            </a:path>
          </a:pathLst>
        </a:cu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pl-PL"/>
        </a:p>
      </xdr:txBody>
    </xdr:sp>
    <xdr:clientData/>
  </xdr:twoCellAnchor>
  <xdr:twoCellAnchor>
    <xdr:from>
      <xdr:col>11</xdr:col>
      <xdr:colOff>160020</xdr:colOff>
      <xdr:row>5</xdr:row>
      <xdr:rowOff>0</xdr:rowOff>
    </xdr:from>
    <xdr:to>
      <xdr:col>15</xdr:col>
      <xdr:colOff>216535</xdr:colOff>
      <xdr:row>17</xdr:row>
      <xdr:rowOff>26863</xdr:rowOff>
    </xdr:to>
    <xdr:sp macro="" textlink="">
      <xdr:nvSpPr>
        <xdr:cNvPr id="5" name="Dowolny kształt 4"/>
        <xdr:cNvSpPr/>
      </xdr:nvSpPr>
      <xdr:spPr>
        <a:xfrm>
          <a:off x="1669415" y="1647825"/>
          <a:ext cx="2494915" cy="2292985"/>
        </a:xfrm>
        <a:custGeom>
          <a:avLst/>
          <a:gdLst>
            <a:gd name="connsiteX0" fmla="*/ 169349 w 2495543"/>
            <a:gd name="connsiteY0" fmla="*/ 0 h 2293081"/>
            <a:gd name="connsiteX1" fmla="*/ 33697 w 2495543"/>
            <a:gd name="connsiteY1" fmla="*/ 1251019 h 2293081"/>
            <a:gd name="connsiteX2" fmla="*/ 722009 w 2495543"/>
            <a:gd name="connsiteY2" fmla="*/ 2275951 h 2293081"/>
            <a:gd name="connsiteX3" fmla="*/ 2495543 w 2495543"/>
            <a:gd name="connsiteY3" fmla="*/ 1919235 h 2293081"/>
            <a:gd name="connsiteX4" fmla="*/ 2495543 w 2495543"/>
            <a:gd name="connsiteY4" fmla="*/ 1919235 h 229308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2495543" h="2293081">
              <a:moveTo>
                <a:pt x="169349" y="0"/>
              </a:moveTo>
              <a:cubicBezTo>
                <a:pt x="55468" y="435847"/>
                <a:pt x="-58413" y="871694"/>
                <a:pt x="33697" y="1251019"/>
              </a:cubicBezTo>
              <a:cubicBezTo>
                <a:pt x="125807" y="1630344"/>
                <a:pt x="311701" y="2164582"/>
                <a:pt x="722009" y="2275951"/>
              </a:cubicBezTo>
              <a:cubicBezTo>
                <a:pt x="1132317" y="2387320"/>
                <a:pt x="2495543" y="1919235"/>
                <a:pt x="2495543" y="1919235"/>
              </a:cubicBezTo>
              <a:lnTo>
                <a:pt x="2495543" y="1919235"/>
              </a:lnTo>
            </a:path>
          </a:pathLst>
        </a:cu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pl-PL"/>
        </a:p>
      </xdr:txBody>
    </xdr:sp>
    <xdr:clientData/>
  </xdr:twoCellAnchor>
  <xdr:twoCellAnchor>
    <xdr:from>
      <xdr:col>11</xdr:col>
      <xdr:colOff>373380</xdr:colOff>
      <xdr:row>4</xdr:row>
      <xdr:rowOff>175260</xdr:rowOff>
    </xdr:from>
    <xdr:to>
      <xdr:col>14</xdr:col>
      <xdr:colOff>262255</xdr:colOff>
      <xdr:row>8</xdr:row>
      <xdr:rowOff>18056</xdr:rowOff>
    </xdr:to>
    <xdr:sp macro="" textlink="">
      <xdr:nvSpPr>
        <xdr:cNvPr id="6" name="Dowolny kształt 5"/>
        <xdr:cNvSpPr/>
      </xdr:nvSpPr>
      <xdr:spPr>
        <a:xfrm>
          <a:off x="1878965" y="1622425"/>
          <a:ext cx="1717675" cy="598170"/>
        </a:xfrm>
        <a:custGeom>
          <a:avLst/>
          <a:gdLst>
            <a:gd name="connsiteX0" fmla="*/ 0 w 1718268"/>
            <a:gd name="connsiteY0" fmla="*/ 0 h 598251"/>
            <a:gd name="connsiteX1" fmla="*/ 874206 w 1718268"/>
            <a:gd name="connsiteY1" fmla="*/ 537587 h 598251"/>
            <a:gd name="connsiteX2" fmla="*/ 1718268 w 1718268"/>
            <a:gd name="connsiteY2" fmla="*/ 562707 h 59825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718268" h="598251">
              <a:moveTo>
                <a:pt x="0" y="0"/>
              </a:moveTo>
              <a:cubicBezTo>
                <a:pt x="293914" y="221901"/>
                <a:pt x="587828" y="443803"/>
                <a:pt x="874206" y="537587"/>
              </a:cubicBezTo>
              <a:cubicBezTo>
                <a:pt x="1160584" y="631371"/>
                <a:pt x="1439426" y="597039"/>
                <a:pt x="1718268" y="562707"/>
              </a:cubicBezTo>
            </a:path>
          </a:pathLst>
        </a:cu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pl-PL"/>
        </a:p>
      </xdr:txBody>
    </xdr:sp>
    <xdr:clientData/>
  </xdr:twoCellAnchor>
  <xdr:twoCellAnchor>
    <xdr:from>
      <xdr:col>13</xdr:col>
      <xdr:colOff>266700</xdr:colOff>
      <xdr:row>8</xdr:row>
      <xdr:rowOff>0</xdr:rowOff>
    </xdr:from>
    <xdr:to>
      <xdr:col>15</xdr:col>
      <xdr:colOff>252095</xdr:colOff>
      <xdr:row>15</xdr:row>
      <xdr:rowOff>13914</xdr:rowOff>
    </xdr:to>
    <xdr:sp macro="" textlink="">
      <xdr:nvSpPr>
        <xdr:cNvPr id="7" name="Dowolny kształt 6"/>
        <xdr:cNvSpPr/>
      </xdr:nvSpPr>
      <xdr:spPr>
        <a:xfrm>
          <a:off x="2994660" y="2195195"/>
          <a:ext cx="1204595" cy="1325880"/>
        </a:xfrm>
        <a:custGeom>
          <a:avLst/>
          <a:gdLst>
            <a:gd name="connsiteX0" fmla="*/ 582013 w 1205011"/>
            <a:gd name="connsiteY0" fmla="*/ 0 h 1326382"/>
            <a:gd name="connsiteX1" fmla="*/ 19305 w 1205011"/>
            <a:gd name="connsiteY1" fmla="*/ 793820 h 1326382"/>
            <a:gd name="connsiteX2" fmla="*/ 1205011 w 1205011"/>
            <a:gd name="connsiteY2" fmla="*/ 1326382 h 132638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205011" h="1326382">
              <a:moveTo>
                <a:pt x="582013" y="0"/>
              </a:moveTo>
              <a:cubicBezTo>
                <a:pt x="248742" y="286378"/>
                <a:pt x="-84528" y="572756"/>
                <a:pt x="19305" y="793820"/>
              </a:cubicBezTo>
              <a:cubicBezTo>
                <a:pt x="123138" y="1014884"/>
                <a:pt x="664074" y="1170633"/>
                <a:pt x="1205011" y="1326382"/>
              </a:cubicBezTo>
            </a:path>
          </a:pathLst>
        </a:cu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pl-PL"/>
        </a:p>
      </xdr:txBody>
    </xdr:sp>
    <xdr:clientData/>
  </xdr:twoCellAnchor>
  <xdr:twoCellAnchor>
    <xdr:from>
      <xdr:col>11</xdr:col>
      <xdr:colOff>274320</xdr:colOff>
      <xdr:row>4</xdr:row>
      <xdr:rowOff>106680</xdr:rowOff>
    </xdr:from>
    <xdr:to>
      <xdr:col>11</xdr:col>
      <xdr:colOff>429895</xdr:colOff>
      <xdr:row>5</xdr:row>
      <xdr:rowOff>48232</xdr:rowOff>
    </xdr:to>
    <xdr:sp macro="" textlink="">
      <xdr:nvSpPr>
        <xdr:cNvPr id="8" name="Schemat blokowy: scalanie 7"/>
        <xdr:cNvSpPr/>
      </xdr:nvSpPr>
      <xdr:spPr>
        <a:xfrm>
          <a:off x="1783080" y="1551940"/>
          <a:ext cx="155575" cy="140335"/>
        </a:xfrm>
        <a:prstGeom prst="flowChartMerg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pl-PL"/>
        </a:p>
      </xdr:txBody>
    </xdr:sp>
    <xdr:clientData/>
  </xdr:twoCellAnchor>
  <xdr:twoCellAnchor>
    <xdr:from>
      <xdr:col>14</xdr:col>
      <xdr:colOff>281940</xdr:colOff>
      <xdr:row>4</xdr:row>
      <xdr:rowOff>38100</xdr:rowOff>
    </xdr:from>
    <xdr:to>
      <xdr:col>16</xdr:col>
      <xdr:colOff>429260</xdr:colOff>
      <xdr:row>7</xdr:row>
      <xdr:rowOff>166121</xdr:rowOff>
    </xdr:to>
    <xdr:sp macro="" textlink="">
      <xdr:nvSpPr>
        <xdr:cNvPr id="9" name="Dowolny kształt 8"/>
        <xdr:cNvSpPr/>
      </xdr:nvSpPr>
      <xdr:spPr>
        <a:xfrm>
          <a:off x="3616960" y="1486535"/>
          <a:ext cx="1366520" cy="697865"/>
        </a:xfrm>
        <a:custGeom>
          <a:avLst/>
          <a:gdLst>
            <a:gd name="connsiteX0" fmla="*/ 0 w 1366575"/>
            <a:gd name="connsiteY0" fmla="*/ 698360 h 698360"/>
            <a:gd name="connsiteX1" fmla="*/ 396909 w 1366575"/>
            <a:gd name="connsiteY1" fmla="*/ 251209 h 698360"/>
            <a:gd name="connsiteX2" fmla="*/ 1366575 w 1366575"/>
            <a:gd name="connsiteY2" fmla="*/ 0 h 69836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366575" h="698360">
              <a:moveTo>
                <a:pt x="0" y="698360"/>
              </a:moveTo>
              <a:cubicBezTo>
                <a:pt x="84573" y="532981"/>
                <a:pt x="169147" y="367602"/>
                <a:pt x="396909" y="251209"/>
              </a:cubicBezTo>
              <a:cubicBezTo>
                <a:pt x="624671" y="134816"/>
                <a:pt x="995623" y="67408"/>
                <a:pt x="1366575" y="0"/>
              </a:cubicBezTo>
            </a:path>
          </a:pathLst>
        </a:cu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pl-PL"/>
        </a:p>
      </xdr:txBody>
    </xdr:sp>
    <xdr:clientData/>
  </xdr:twoCellAnchor>
  <xdr:twoCellAnchor>
    <xdr:from>
      <xdr:col>15</xdr:col>
      <xdr:colOff>175260</xdr:colOff>
      <xdr:row>15</xdr:row>
      <xdr:rowOff>15240</xdr:rowOff>
    </xdr:from>
    <xdr:to>
      <xdr:col>15</xdr:col>
      <xdr:colOff>330835</xdr:colOff>
      <xdr:row>15</xdr:row>
      <xdr:rowOff>155575</xdr:rowOff>
    </xdr:to>
    <xdr:sp macro="" textlink="">
      <xdr:nvSpPr>
        <xdr:cNvPr id="10" name="Schemat blokowy: scalanie 9"/>
        <xdr:cNvSpPr/>
      </xdr:nvSpPr>
      <xdr:spPr>
        <a:xfrm>
          <a:off x="4124960" y="3507105"/>
          <a:ext cx="155575" cy="140335"/>
        </a:xfrm>
        <a:prstGeom prst="flowChartMerg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pl-PL"/>
        </a:p>
      </xdr:txBody>
    </xdr:sp>
    <xdr:clientData/>
  </xdr:twoCellAnchor>
  <xdr:twoCellAnchor>
    <xdr:from>
      <xdr:col>14</xdr:col>
      <xdr:colOff>198120</xdr:colOff>
      <xdr:row>7</xdr:row>
      <xdr:rowOff>114300</xdr:rowOff>
    </xdr:from>
    <xdr:to>
      <xdr:col>14</xdr:col>
      <xdr:colOff>353695</xdr:colOff>
      <xdr:row>8</xdr:row>
      <xdr:rowOff>69105</xdr:rowOff>
    </xdr:to>
    <xdr:sp macro="" textlink="">
      <xdr:nvSpPr>
        <xdr:cNvPr id="11" name="Schemat blokowy: scalanie 10"/>
        <xdr:cNvSpPr/>
      </xdr:nvSpPr>
      <xdr:spPr>
        <a:xfrm>
          <a:off x="3531870" y="2125345"/>
          <a:ext cx="155575" cy="140335"/>
        </a:xfrm>
        <a:prstGeom prst="flowChartMerg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pl-PL"/>
        </a:p>
      </xdr:txBody>
    </xdr:sp>
    <xdr:clientData/>
  </xdr:twoCellAnchor>
  <xdr:twoCellAnchor>
    <xdr:from>
      <xdr:col>16</xdr:col>
      <xdr:colOff>350520</xdr:colOff>
      <xdr:row>3</xdr:row>
      <xdr:rowOff>160020</xdr:rowOff>
    </xdr:from>
    <xdr:to>
      <xdr:col>16</xdr:col>
      <xdr:colOff>506095</xdr:colOff>
      <xdr:row>4</xdr:row>
      <xdr:rowOff>114825</xdr:rowOff>
    </xdr:to>
    <xdr:sp macro="" textlink="">
      <xdr:nvSpPr>
        <xdr:cNvPr id="12" name="Schemat blokowy: scalanie 11"/>
        <xdr:cNvSpPr/>
      </xdr:nvSpPr>
      <xdr:spPr>
        <a:xfrm>
          <a:off x="4909185" y="1428115"/>
          <a:ext cx="155575" cy="140335"/>
        </a:xfrm>
        <a:prstGeom prst="flowChartMerg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pl-PL"/>
        </a:p>
      </xdr:txBody>
    </xdr:sp>
    <xdr:clientData/>
  </xdr:twoCellAnchor>
  <xdr:twoCellAnchor>
    <xdr:from>
      <xdr:col>11</xdr:col>
      <xdr:colOff>129540</xdr:colOff>
      <xdr:row>2</xdr:row>
      <xdr:rowOff>106680</xdr:rowOff>
    </xdr:from>
    <xdr:to>
      <xdr:col>11</xdr:col>
      <xdr:colOff>388620</xdr:colOff>
      <xdr:row>4</xdr:row>
      <xdr:rowOff>30480</xdr:rowOff>
    </xdr:to>
    <xdr:sp macro="" textlink="">
      <xdr:nvSpPr>
        <xdr:cNvPr id="5130" name="Pole tekstowe 35"/>
        <xdr:cNvSpPr txBox="1">
          <a:spLocks noChangeArrowheads="1"/>
        </xdr:cNvSpPr>
      </xdr:nvSpPr>
      <xdr:spPr bwMode="auto">
        <a:xfrm>
          <a:off x="6736080" y="457200"/>
          <a:ext cx="25908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pl-PL" sz="1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A</a:t>
          </a:r>
        </a:p>
      </xdr:txBody>
    </xdr:sp>
    <xdr:clientData/>
  </xdr:twoCellAnchor>
  <xdr:twoCellAnchor>
    <xdr:from>
      <xdr:col>16</xdr:col>
      <xdr:colOff>510540</xdr:colOff>
      <xdr:row>1</xdr:row>
      <xdr:rowOff>160020</xdr:rowOff>
    </xdr:from>
    <xdr:to>
      <xdr:col>17</xdr:col>
      <xdr:colOff>160020</xdr:colOff>
      <xdr:row>3</xdr:row>
      <xdr:rowOff>83820</xdr:rowOff>
    </xdr:to>
    <xdr:sp macro="" textlink="">
      <xdr:nvSpPr>
        <xdr:cNvPr id="5129" name="Pole tekstowe 34"/>
        <xdr:cNvSpPr txBox="1">
          <a:spLocks noChangeArrowheads="1"/>
        </xdr:cNvSpPr>
      </xdr:nvSpPr>
      <xdr:spPr bwMode="auto">
        <a:xfrm>
          <a:off x="10165080" y="327660"/>
          <a:ext cx="25908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pl-PL" sz="1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B</a:t>
          </a:r>
        </a:p>
      </xdr:txBody>
    </xdr:sp>
    <xdr:clientData/>
  </xdr:twoCellAnchor>
  <xdr:twoCellAnchor>
    <xdr:from>
      <xdr:col>15</xdr:col>
      <xdr:colOff>388620</xdr:colOff>
      <xdr:row>15</xdr:row>
      <xdr:rowOff>76200</xdr:rowOff>
    </xdr:from>
    <xdr:to>
      <xdr:col>16</xdr:col>
      <xdr:colOff>38100</xdr:colOff>
      <xdr:row>16</xdr:row>
      <xdr:rowOff>167640</xdr:rowOff>
    </xdr:to>
    <xdr:sp macro="" textlink="">
      <xdr:nvSpPr>
        <xdr:cNvPr id="5128" name="Pole tekstowe 33"/>
        <xdr:cNvSpPr txBox="1">
          <a:spLocks noChangeArrowheads="1"/>
        </xdr:cNvSpPr>
      </xdr:nvSpPr>
      <xdr:spPr bwMode="auto">
        <a:xfrm>
          <a:off x="9433560" y="2834640"/>
          <a:ext cx="25908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pl-PL" sz="1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C</a:t>
          </a:r>
        </a:p>
      </xdr:txBody>
    </xdr:sp>
    <xdr:clientData/>
  </xdr:twoCellAnchor>
  <xdr:twoCellAnchor>
    <xdr:from>
      <xdr:col>14</xdr:col>
      <xdr:colOff>441960</xdr:colOff>
      <xdr:row>7</xdr:row>
      <xdr:rowOff>76200</xdr:rowOff>
    </xdr:from>
    <xdr:to>
      <xdr:col>15</xdr:col>
      <xdr:colOff>91440</xdr:colOff>
      <xdr:row>9</xdr:row>
      <xdr:rowOff>0</xdr:rowOff>
    </xdr:to>
    <xdr:sp macro="" textlink="">
      <xdr:nvSpPr>
        <xdr:cNvPr id="5127" name="Pole tekstowe 32"/>
        <xdr:cNvSpPr txBox="1">
          <a:spLocks noChangeArrowheads="1"/>
        </xdr:cNvSpPr>
      </xdr:nvSpPr>
      <xdr:spPr bwMode="auto">
        <a:xfrm>
          <a:off x="8877300" y="1356360"/>
          <a:ext cx="25908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pl-PL" sz="1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1</a:t>
          </a:r>
        </a:p>
      </xdr:txBody>
    </xdr:sp>
    <xdr:clientData/>
  </xdr:twoCellAnchor>
  <xdr:twoCellAnchor>
    <xdr:from>
      <xdr:col>13</xdr:col>
      <xdr:colOff>571500</xdr:colOff>
      <xdr:row>1</xdr:row>
      <xdr:rowOff>129540</xdr:rowOff>
    </xdr:from>
    <xdr:to>
      <xdr:col>14</xdr:col>
      <xdr:colOff>72390</xdr:colOff>
      <xdr:row>2</xdr:row>
      <xdr:rowOff>104664</xdr:rowOff>
    </xdr:to>
    <xdr:sp macro="" textlink="">
      <xdr:nvSpPr>
        <xdr:cNvPr id="17" name="Dowolny kształt 16"/>
        <xdr:cNvSpPr/>
      </xdr:nvSpPr>
      <xdr:spPr>
        <a:xfrm>
          <a:off x="3300730" y="1029335"/>
          <a:ext cx="110490" cy="160655"/>
        </a:xfrm>
        <a:custGeom>
          <a:avLst/>
          <a:gdLst>
            <a:gd name="connsiteX0" fmla="*/ 5024 w 110540"/>
            <a:gd name="connsiteY0" fmla="*/ 0 h 160774"/>
            <a:gd name="connsiteX1" fmla="*/ 110531 w 110540"/>
            <a:gd name="connsiteY1" fmla="*/ 130629 h 160774"/>
            <a:gd name="connsiteX2" fmla="*/ 0 w 110540"/>
            <a:gd name="connsiteY2" fmla="*/ 160774 h 16077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10540" h="160774">
              <a:moveTo>
                <a:pt x="5024" y="0"/>
              </a:moveTo>
              <a:cubicBezTo>
                <a:pt x="58196" y="51916"/>
                <a:pt x="111368" y="103833"/>
                <a:pt x="110531" y="130629"/>
              </a:cubicBezTo>
              <a:cubicBezTo>
                <a:pt x="109694" y="157425"/>
                <a:pt x="54847" y="159099"/>
                <a:pt x="0" y="160774"/>
              </a:cubicBezTo>
            </a:path>
          </a:pathLst>
        </a:cu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pl-PL"/>
        </a:p>
      </xdr:txBody>
    </xdr:sp>
    <xdr:clientData/>
  </xdr:twoCellAnchor>
  <xdr:twoCellAnchor>
    <xdr:from>
      <xdr:col>17</xdr:col>
      <xdr:colOff>114300</xdr:colOff>
      <xdr:row>9</xdr:row>
      <xdr:rowOff>106680</xdr:rowOff>
    </xdr:from>
    <xdr:to>
      <xdr:col>17</xdr:col>
      <xdr:colOff>250190</xdr:colOff>
      <xdr:row>10</xdr:row>
      <xdr:rowOff>91965</xdr:rowOff>
    </xdr:to>
    <xdr:sp macro="" textlink="">
      <xdr:nvSpPr>
        <xdr:cNvPr id="18" name="Dowolny kształt 17"/>
        <xdr:cNvSpPr/>
      </xdr:nvSpPr>
      <xdr:spPr>
        <a:xfrm>
          <a:off x="5279390" y="2481580"/>
          <a:ext cx="135890" cy="170815"/>
        </a:xfrm>
        <a:custGeom>
          <a:avLst/>
          <a:gdLst>
            <a:gd name="connsiteX0" fmla="*/ 35814 w 136298"/>
            <a:gd name="connsiteY0" fmla="*/ 0 h 171416"/>
            <a:gd name="connsiteX1" fmla="*/ 5669 w 136298"/>
            <a:gd name="connsiteY1" fmla="*/ 170822 h 171416"/>
            <a:gd name="connsiteX2" fmla="*/ 136298 w 136298"/>
            <a:gd name="connsiteY2" fmla="*/ 60290 h 171416"/>
            <a:gd name="connsiteX3" fmla="*/ 136298 w 136298"/>
            <a:gd name="connsiteY3" fmla="*/ 60290 h 17141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36298" h="171416">
              <a:moveTo>
                <a:pt x="35814" y="0"/>
              </a:moveTo>
              <a:cubicBezTo>
                <a:pt x="12368" y="80387"/>
                <a:pt x="-11078" y="160774"/>
                <a:pt x="5669" y="170822"/>
              </a:cubicBezTo>
              <a:cubicBezTo>
                <a:pt x="22416" y="180870"/>
                <a:pt x="136298" y="60290"/>
                <a:pt x="136298" y="60290"/>
              </a:cubicBezTo>
              <a:lnTo>
                <a:pt x="136298" y="60290"/>
              </a:lnTo>
            </a:path>
          </a:pathLst>
        </a:cu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pl-PL"/>
        </a:p>
      </xdr:txBody>
    </xdr:sp>
    <xdr:clientData/>
  </xdr:twoCellAnchor>
  <xdr:twoCellAnchor>
    <xdr:from>
      <xdr:col>11</xdr:col>
      <xdr:colOff>243840</xdr:colOff>
      <xdr:row>13</xdr:row>
      <xdr:rowOff>45720</xdr:rowOff>
    </xdr:from>
    <xdr:to>
      <xdr:col>11</xdr:col>
      <xdr:colOff>382905</xdr:colOff>
      <xdr:row>14</xdr:row>
      <xdr:rowOff>41800</xdr:rowOff>
    </xdr:to>
    <xdr:sp macro="" textlink="">
      <xdr:nvSpPr>
        <xdr:cNvPr id="19" name="Dowolny kształt 18"/>
        <xdr:cNvSpPr/>
      </xdr:nvSpPr>
      <xdr:spPr>
        <a:xfrm>
          <a:off x="1754505" y="3153410"/>
          <a:ext cx="139065" cy="181610"/>
        </a:xfrm>
        <a:custGeom>
          <a:avLst/>
          <a:gdLst>
            <a:gd name="connsiteX0" fmla="*/ 8826 w 139454"/>
            <a:gd name="connsiteY0" fmla="*/ 182101 h 182101"/>
            <a:gd name="connsiteX1" fmla="*/ 13850 w 139454"/>
            <a:gd name="connsiteY1" fmla="*/ 1230 h 182101"/>
            <a:gd name="connsiteX2" fmla="*/ 139454 w 139454"/>
            <a:gd name="connsiteY2" fmla="*/ 116786 h 18210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39454" h="182101">
              <a:moveTo>
                <a:pt x="8826" y="182101"/>
              </a:moveTo>
              <a:cubicBezTo>
                <a:pt x="452" y="97108"/>
                <a:pt x="-7921" y="12116"/>
                <a:pt x="13850" y="1230"/>
              </a:cubicBezTo>
              <a:cubicBezTo>
                <a:pt x="35621" y="-9656"/>
                <a:pt x="87537" y="53565"/>
                <a:pt x="139454" y="116786"/>
              </a:cubicBezTo>
            </a:path>
          </a:pathLst>
        </a:cu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pl-PL"/>
        </a:p>
      </xdr:txBody>
    </xdr:sp>
    <xdr:clientData/>
  </xdr:twoCellAnchor>
  <xdr:twoCellAnchor>
    <xdr:from>
      <xdr:col>12</xdr:col>
      <xdr:colOff>320040</xdr:colOff>
      <xdr:row>6</xdr:row>
      <xdr:rowOff>175260</xdr:rowOff>
    </xdr:from>
    <xdr:to>
      <xdr:col>12</xdr:col>
      <xdr:colOff>516890</xdr:colOff>
      <xdr:row>7</xdr:row>
      <xdr:rowOff>166260</xdr:rowOff>
    </xdr:to>
    <xdr:sp macro="" textlink="">
      <xdr:nvSpPr>
        <xdr:cNvPr id="20" name="Dowolny kształt 19"/>
        <xdr:cNvSpPr/>
      </xdr:nvSpPr>
      <xdr:spPr>
        <a:xfrm>
          <a:off x="2440305" y="2003425"/>
          <a:ext cx="196850" cy="176530"/>
        </a:xfrm>
        <a:custGeom>
          <a:avLst/>
          <a:gdLst>
            <a:gd name="connsiteX0" fmla="*/ 126920 w 197258"/>
            <a:gd name="connsiteY0" fmla="*/ 176683 h 176683"/>
            <a:gd name="connsiteX1" fmla="*/ 1315 w 197258"/>
            <a:gd name="connsiteY1" fmla="*/ 15910 h 176683"/>
            <a:gd name="connsiteX2" fmla="*/ 197258 w 197258"/>
            <a:gd name="connsiteY2" fmla="*/ 5861 h 176683"/>
            <a:gd name="connsiteX3" fmla="*/ 197258 w 197258"/>
            <a:gd name="connsiteY3" fmla="*/ 5861 h 17668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97258" h="176683">
              <a:moveTo>
                <a:pt x="126920" y="176683"/>
              </a:moveTo>
              <a:cubicBezTo>
                <a:pt x="58256" y="110531"/>
                <a:pt x="-10408" y="44380"/>
                <a:pt x="1315" y="15910"/>
              </a:cubicBezTo>
              <a:cubicBezTo>
                <a:pt x="13038" y="-12560"/>
                <a:pt x="197258" y="5861"/>
                <a:pt x="197258" y="5861"/>
              </a:cubicBezTo>
              <a:lnTo>
                <a:pt x="197258" y="5861"/>
              </a:lnTo>
            </a:path>
          </a:pathLst>
        </a:cu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pl-PL"/>
        </a:p>
      </xdr:txBody>
    </xdr:sp>
    <xdr:clientData/>
  </xdr:twoCellAnchor>
  <xdr:twoCellAnchor>
    <xdr:from>
      <xdr:col>15</xdr:col>
      <xdr:colOff>68580</xdr:colOff>
      <xdr:row>4</xdr:row>
      <xdr:rowOff>182880</xdr:rowOff>
    </xdr:from>
    <xdr:to>
      <xdr:col>15</xdr:col>
      <xdr:colOff>307340</xdr:colOff>
      <xdr:row>5</xdr:row>
      <xdr:rowOff>128877</xdr:rowOff>
    </xdr:to>
    <xdr:sp macro="" textlink="">
      <xdr:nvSpPr>
        <xdr:cNvPr id="21" name="Dowolny kształt 20"/>
        <xdr:cNvSpPr/>
      </xdr:nvSpPr>
      <xdr:spPr>
        <a:xfrm>
          <a:off x="4013835" y="1628140"/>
          <a:ext cx="238760" cy="144780"/>
        </a:xfrm>
        <a:custGeom>
          <a:avLst/>
          <a:gdLst>
            <a:gd name="connsiteX0" fmla="*/ 0 w 239378"/>
            <a:gd name="connsiteY0" fmla="*/ 9305 h 144958"/>
            <a:gd name="connsiteX1" fmla="*/ 236137 w 239378"/>
            <a:gd name="connsiteY1" fmla="*/ 14329 h 144958"/>
            <a:gd name="connsiteX2" fmla="*/ 115557 w 239378"/>
            <a:gd name="connsiteY2" fmla="*/ 144958 h 144958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239378" h="144958">
              <a:moveTo>
                <a:pt x="0" y="9305"/>
              </a:moveTo>
              <a:cubicBezTo>
                <a:pt x="108439" y="512"/>
                <a:pt x="216878" y="-8280"/>
                <a:pt x="236137" y="14329"/>
              </a:cubicBezTo>
              <a:cubicBezTo>
                <a:pt x="255396" y="36938"/>
                <a:pt x="185476" y="90948"/>
                <a:pt x="115557" y="144958"/>
              </a:cubicBezTo>
            </a:path>
          </a:pathLst>
        </a:cu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pl-PL"/>
        </a:p>
      </xdr:txBody>
    </xdr:sp>
    <xdr:clientData/>
  </xdr:twoCellAnchor>
  <xdr:twoCellAnchor>
    <xdr:from>
      <xdr:col>13</xdr:col>
      <xdr:colOff>251460</xdr:colOff>
      <xdr:row>10</xdr:row>
      <xdr:rowOff>106680</xdr:rowOff>
    </xdr:from>
    <xdr:to>
      <xdr:col>13</xdr:col>
      <xdr:colOff>393700</xdr:colOff>
      <xdr:row>11</xdr:row>
      <xdr:rowOff>133239</xdr:rowOff>
    </xdr:to>
    <xdr:sp macro="" textlink="">
      <xdr:nvSpPr>
        <xdr:cNvPr id="22" name="Dowolny kształt 21"/>
        <xdr:cNvSpPr/>
      </xdr:nvSpPr>
      <xdr:spPr>
        <a:xfrm>
          <a:off x="2976880" y="2667635"/>
          <a:ext cx="142240" cy="212090"/>
        </a:xfrm>
        <a:custGeom>
          <a:avLst/>
          <a:gdLst>
            <a:gd name="connsiteX0" fmla="*/ 32046 w 142578"/>
            <a:gd name="connsiteY0" fmla="*/ 0 h 212416"/>
            <a:gd name="connsiteX1" fmla="*/ 6925 w 142578"/>
            <a:gd name="connsiteY1" fmla="*/ 211016 h 212416"/>
            <a:gd name="connsiteX2" fmla="*/ 142578 w 142578"/>
            <a:gd name="connsiteY2" fmla="*/ 75363 h 21241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42578" h="212416">
              <a:moveTo>
                <a:pt x="32046" y="0"/>
              </a:moveTo>
              <a:cubicBezTo>
                <a:pt x="10274" y="99228"/>
                <a:pt x="-11497" y="198456"/>
                <a:pt x="6925" y="211016"/>
              </a:cubicBezTo>
              <a:cubicBezTo>
                <a:pt x="25347" y="223577"/>
                <a:pt x="83962" y="149470"/>
                <a:pt x="142578" y="75363"/>
              </a:cubicBezTo>
            </a:path>
          </a:pathLst>
        </a:cu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pl-PL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145774</xdr:colOff>
      <xdr:row>79</xdr:row>
      <xdr:rowOff>152400</xdr:rowOff>
    </xdr:from>
    <xdr:to>
      <xdr:col>8</xdr:col>
      <xdr:colOff>127046</xdr:colOff>
      <xdr:row>83</xdr:row>
      <xdr:rowOff>78457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89814" y="13761720"/>
          <a:ext cx="2960692" cy="596617"/>
        </a:xfrm>
        <a:prstGeom prst="rect">
          <a:avLst/>
        </a:prstGeom>
      </xdr:spPr>
    </xdr:pic>
    <xdr:clientData/>
  </xdr:twoCellAnchor>
  <xdr:twoCellAnchor>
    <xdr:from>
      <xdr:col>11</xdr:col>
      <xdr:colOff>388620</xdr:colOff>
      <xdr:row>1</xdr:row>
      <xdr:rowOff>129540</xdr:rowOff>
    </xdr:from>
    <xdr:to>
      <xdr:col>16</xdr:col>
      <xdr:colOff>425450</xdr:colOff>
      <xdr:row>4</xdr:row>
      <xdr:rowOff>133654</xdr:rowOff>
    </xdr:to>
    <xdr:sp macro="" textlink="">
      <xdr:nvSpPr>
        <xdr:cNvPr id="3" name="Dowolny kształt 2"/>
        <xdr:cNvSpPr/>
      </xdr:nvSpPr>
      <xdr:spPr>
        <a:xfrm>
          <a:off x="1893570" y="1031240"/>
          <a:ext cx="3084830" cy="560705"/>
        </a:xfrm>
        <a:custGeom>
          <a:avLst/>
          <a:gdLst>
            <a:gd name="connsiteX0" fmla="*/ 0 w 3084844"/>
            <a:gd name="connsiteY0" fmla="*/ 560813 h 560813"/>
            <a:gd name="connsiteX1" fmla="*/ 85411 w 3084844"/>
            <a:gd name="connsiteY1" fmla="*/ 505547 h 560813"/>
            <a:gd name="connsiteX2" fmla="*/ 884255 w 3084844"/>
            <a:gd name="connsiteY2" fmla="*/ 3129 h 560813"/>
            <a:gd name="connsiteX3" fmla="*/ 2105130 w 3084844"/>
            <a:gd name="connsiteY3" fmla="*/ 299556 h 560813"/>
            <a:gd name="connsiteX4" fmla="*/ 3084844 w 3084844"/>
            <a:gd name="connsiteY4" fmla="*/ 440233 h 560813"/>
            <a:gd name="connsiteX5" fmla="*/ 3084844 w 3084844"/>
            <a:gd name="connsiteY5" fmla="*/ 440233 h 56081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</a:cxnLst>
          <a:rect l="l" t="t" r="r" b="b"/>
          <a:pathLst>
            <a:path w="3084844" h="560813">
              <a:moveTo>
                <a:pt x="0" y="560813"/>
              </a:moveTo>
              <a:lnTo>
                <a:pt x="85411" y="505547"/>
              </a:lnTo>
              <a:cubicBezTo>
                <a:pt x="232787" y="412600"/>
                <a:pt x="547635" y="37461"/>
                <a:pt x="884255" y="3129"/>
              </a:cubicBezTo>
              <a:cubicBezTo>
                <a:pt x="1220875" y="-31203"/>
                <a:pt x="1738365" y="226705"/>
                <a:pt x="2105130" y="299556"/>
              </a:cubicBezTo>
              <a:cubicBezTo>
                <a:pt x="2471895" y="372407"/>
                <a:pt x="3084844" y="440233"/>
                <a:pt x="3084844" y="440233"/>
              </a:cubicBezTo>
              <a:lnTo>
                <a:pt x="3084844" y="440233"/>
              </a:lnTo>
            </a:path>
          </a:pathLst>
        </a:cu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pl-PL"/>
        </a:p>
      </xdr:txBody>
    </xdr:sp>
    <xdr:clientData/>
  </xdr:twoCellAnchor>
  <xdr:twoCellAnchor>
    <xdr:from>
      <xdr:col>15</xdr:col>
      <xdr:colOff>289560</xdr:colOff>
      <xdr:row>4</xdr:row>
      <xdr:rowOff>45720</xdr:rowOff>
    </xdr:from>
    <xdr:to>
      <xdr:col>17</xdr:col>
      <xdr:colOff>199390</xdr:colOff>
      <xdr:row>14</xdr:row>
      <xdr:rowOff>196463</xdr:rowOff>
    </xdr:to>
    <xdr:sp macro="" textlink="">
      <xdr:nvSpPr>
        <xdr:cNvPr id="4" name="Dowolny kształt 3"/>
        <xdr:cNvSpPr/>
      </xdr:nvSpPr>
      <xdr:spPr>
        <a:xfrm>
          <a:off x="4239895" y="1491615"/>
          <a:ext cx="1129030" cy="2019300"/>
        </a:xfrm>
        <a:custGeom>
          <a:avLst/>
          <a:gdLst>
            <a:gd name="connsiteX0" fmla="*/ 783772 w 1129581"/>
            <a:gd name="connsiteY0" fmla="*/ 0 h 2019719"/>
            <a:gd name="connsiteX1" fmla="*/ 1090247 w 1129581"/>
            <a:gd name="connsiteY1" fmla="*/ 1075174 h 2019719"/>
            <a:gd name="connsiteX2" fmla="*/ 0 w 1129581"/>
            <a:gd name="connsiteY2" fmla="*/ 2019719 h 2019719"/>
            <a:gd name="connsiteX3" fmla="*/ 0 w 1129581"/>
            <a:gd name="connsiteY3" fmla="*/ 2019719 h 201971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129581" h="2019719">
              <a:moveTo>
                <a:pt x="783772" y="0"/>
              </a:moveTo>
              <a:cubicBezTo>
                <a:pt x="1002324" y="369277"/>
                <a:pt x="1220876" y="738554"/>
                <a:pt x="1090247" y="1075174"/>
              </a:cubicBezTo>
              <a:cubicBezTo>
                <a:pt x="959618" y="1411794"/>
                <a:pt x="0" y="2019719"/>
                <a:pt x="0" y="2019719"/>
              </a:cubicBezTo>
              <a:lnTo>
                <a:pt x="0" y="2019719"/>
              </a:lnTo>
            </a:path>
          </a:pathLst>
        </a:cu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pl-PL"/>
        </a:p>
      </xdr:txBody>
    </xdr:sp>
    <xdr:clientData/>
  </xdr:twoCellAnchor>
  <xdr:twoCellAnchor>
    <xdr:from>
      <xdr:col>11</xdr:col>
      <xdr:colOff>160020</xdr:colOff>
      <xdr:row>5</xdr:row>
      <xdr:rowOff>0</xdr:rowOff>
    </xdr:from>
    <xdr:to>
      <xdr:col>15</xdr:col>
      <xdr:colOff>216535</xdr:colOff>
      <xdr:row>17</xdr:row>
      <xdr:rowOff>26863</xdr:rowOff>
    </xdr:to>
    <xdr:sp macro="" textlink="">
      <xdr:nvSpPr>
        <xdr:cNvPr id="5" name="Dowolny kształt 4"/>
        <xdr:cNvSpPr/>
      </xdr:nvSpPr>
      <xdr:spPr>
        <a:xfrm>
          <a:off x="1669415" y="1647825"/>
          <a:ext cx="2494915" cy="2292985"/>
        </a:xfrm>
        <a:custGeom>
          <a:avLst/>
          <a:gdLst>
            <a:gd name="connsiteX0" fmla="*/ 169349 w 2495543"/>
            <a:gd name="connsiteY0" fmla="*/ 0 h 2293081"/>
            <a:gd name="connsiteX1" fmla="*/ 33697 w 2495543"/>
            <a:gd name="connsiteY1" fmla="*/ 1251019 h 2293081"/>
            <a:gd name="connsiteX2" fmla="*/ 722009 w 2495543"/>
            <a:gd name="connsiteY2" fmla="*/ 2275951 h 2293081"/>
            <a:gd name="connsiteX3" fmla="*/ 2495543 w 2495543"/>
            <a:gd name="connsiteY3" fmla="*/ 1919235 h 2293081"/>
            <a:gd name="connsiteX4" fmla="*/ 2495543 w 2495543"/>
            <a:gd name="connsiteY4" fmla="*/ 1919235 h 229308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2495543" h="2293081">
              <a:moveTo>
                <a:pt x="169349" y="0"/>
              </a:moveTo>
              <a:cubicBezTo>
                <a:pt x="55468" y="435847"/>
                <a:pt x="-58413" y="871694"/>
                <a:pt x="33697" y="1251019"/>
              </a:cubicBezTo>
              <a:cubicBezTo>
                <a:pt x="125807" y="1630344"/>
                <a:pt x="311701" y="2164582"/>
                <a:pt x="722009" y="2275951"/>
              </a:cubicBezTo>
              <a:cubicBezTo>
                <a:pt x="1132317" y="2387320"/>
                <a:pt x="2495543" y="1919235"/>
                <a:pt x="2495543" y="1919235"/>
              </a:cubicBezTo>
              <a:lnTo>
                <a:pt x="2495543" y="1919235"/>
              </a:lnTo>
            </a:path>
          </a:pathLst>
        </a:cu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pl-PL"/>
        </a:p>
      </xdr:txBody>
    </xdr:sp>
    <xdr:clientData/>
  </xdr:twoCellAnchor>
  <xdr:twoCellAnchor>
    <xdr:from>
      <xdr:col>11</xdr:col>
      <xdr:colOff>373380</xdr:colOff>
      <xdr:row>4</xdr:row>
      <xdr:rowOff>175260</xdr:rowOff>
    </xdr:from>
    <xdr:to>
      <xdr:col>14</xdr:col>
      <xdr:colOff>262255</xdr:colOff>
      <xdr:row>8</xdr:row>
      <xdr:rowOff>18056</xdr:rowOff>
    </xdr:to>
    <xdr:sp macro="" textlink="">
      <xdr:nvSpPr>
        <xdr:cNvPr id="6" name="Dowolny kształt 5"/>
        <xdr:cNvSpPr/>
      </xdr:nvSpPr>
      <xdr:spPr>
        <a:xfrm>
          <a:off x="1878965" y="1622425"/>
          <a:ext cx="1717675" cy="598170"/>
        </a:xfrm>
        <a:custGeom>
          <a:avLst/>
          <a:gdLst>
            <a:gd name="connsiteX0" fmla="*/ 0 w 1718268"/>
            <a:gd name="connsiteY0" fmla="*/ 0 h 598251"/>
            <a:gd name="connsiteX1" fmla="*/ 874206 w 1718268"/>
            <a:gd name="connsiteY1" fmla="*/ 537587 h 598251"/>
            <a:gd name="connsiteX2" fmla="*/ 1718268 w 1718268"/>
            <a:gd name="connsiteY2" fmla="*/ 562707 h 59825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718268" h="598251">
              <a:moveTo>
                <a:pt x="0" y="0"/>
              </a:moveTo>
              <a:cubicBezTo>
                <a:pt x="293914" y="221901"/>
                <a:pt x="587828" y="443803"/>
                <a:pt x="874206" y="537587"/>
              </a:cubicBezTo>
              <a:cubicBezTo>
                <a:pt x="1160584" y="631371"/>
                <a:pt x="1439426" y="597039"/>
                <a:pt x="1718268" y="562707"/>
              </a:cubicBezTo>
            </a:path>
          </a:pathLst>
        </a:cu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pl-PL"/>
        </a:p>
      </xdr:txBody>
    </xdr:sp>
    <xdr:clientData/>
  </xdr:twoCellAnchor>
  <xdr:twoCellAnchor>
    <xdr:from>
      <xdr:col>13</xdr:col>
      <xdr:colOff>266700</xdr:colOff>
      <xdr:row>8</xdr:row>
      <xdr:rowOff>0</xdr:rowOff>
    </xdr:from>
    <xdr:to>
      <xdr:col>15</xdr:col>
      <xdr:colOff>252095</xdr:colOff>
      <xdr:row>15</xdr:row>
      <xdr:rowOff>13914</xdr:rowOff>
    </xdr:to>
    <xdr:sp macro="" textlink="">
      <xdr:nvSpPr>
        <xdr:cNvPr id="7" name="Dowolny kształt 6"/>
        <xdr:cNvSpPr/>
      </xdr:nvSpPr>
      <xdr:spPr>
        <a:xfrm>
          <a:off x="2994660" y="2195195"/>
          <a:ext cx="1204595" cy="1325880"/>
        </a:xfrm>
        <a:custGeom>
          <a:avLst/>
          <a:gdLst>
            <a:gd name="connsiteX0" fmla="*/ 582013 w 1205011"/>
            <a:gd name="connsiteY0" fmla="*/ 0 h 1326382"/>
            <a:gd name="connsiteX1" fmla="*/ 19305 w 1205011"/>
            <a:gd name="connsiteY1" fmla="*/ 793820 h 1326382"/>
            <a:gd name="connsiteX2" fmla="*/ 1205011 w 1205011"/>
            <a:gd name="connsiteY2" fmla="*/ 1326382 h 132638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205011" h="1326382">
              <a:moveTo>
                <a:pt x="582013" y="0"/>
              </a:moveTo>
              <a:cubicBezTo>
                <a:pt x="248742" y="286378"/>
                <a:pt x="-84528" y="572756"/>
                <a:pt x="19305" y="793820"/>
              </a:cubicBezTo>
              <a:cubicBezTo>
                <a:pt x="123138" y="1014884"/>
                <a:pt x="664074" y="1170633"/>
                <a:pt x="1205011" y="1326382"/>
              </a:cubicBezTo>
            </a:path>
          </a:pathLst>
        </a:cu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pl-PL"/>
        </a:p>
      </xdr:txBody>
    </xdr:sp>
    <xdr:clientData/>
  </xdr:twoCellAnchor>
  <xdr:twoCellAnchor>
    <xdr:from>
      <xdr:col>11</xdr:col>
      <xdr:colOff>274320</xdr:colOff>
      <xdr:row>4</xdr:row>
      <xdr:rowOff>106680</xdr:rowOff>
    </xdr:from>
    <xdr:to>
      <xdr:col>11</xdr:col>
      <xdr:colOff>429895</xdr:colOff>
      <xdr:row>5</xdr:row>
      <xdr:rowOff>48232</xdr:rowOff>
    </xdr:to>
    <xdr:sp macro="" textlink="">
      <xdr:nvSpPr>
        <xdr:cNvPr id="8" name="Schemat blokowy: scalanie 7"/>
        <xdr:cNvSpPr/>
      </xdr:nvSpPr>
      <xdr:spPr>
        <a:xfrm>
          <a:off x="1783080" y="1551940"/>
          <a:ext cx="155575" cy="140335"/>
        </a:xfrm>
        <a:prstGeom prst="flowChartMerg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pl-PL"/>
        </a:p>
      </xdr:txBody>
    </xdr:sp>
    <xdr:clientData/>
  </xdr:twoCellAnchor>
  <xdr:twoCellAnchor>
    <xdr:from>
      <xdr:col>14</xdr:col>
      <xdr:colOff>281940</xdr:colOff>
      <xdr:row>4</xdr:row>
      <xdr:rowOff>38100</xdr:rowOff>
    </xdr:from>
    <xdr:to>
      <xdr:col>16</xdr:col>
      <xdr:colOff>429260</xdr:colOff>
      <xdr:row>7</xdr:row>
      <xdr:rowOff>166121</xdr:rowOff>
    </xdr:to>
    <xdr:sp macro="" textlink="">
      <xdr:nvSpPr>
        <xdr:cNvPr id="9" name="Dowolny kształt 8"/>
        <xdr:cNvSpPr/>
      </xdr:nvSpPr>
      <xdr:spPr>
        <a:xfrm>
          <a:off x="3616960" y="1486535"/>
          <a:ext cx="1366520" cy="697865"/>
        </a:xfrm>
        <a:custGeom>
          <a:avLst/>
          <a:gdLst>
            <a:gd name="connsiteX0" fmla="*/ 0 w 1366575"/>
            <a:gd name="connsiteY0" fmla="*/ 698360 h 698360"/>
            <a:gd name="connsiteX1" fmla="*/ 396909 w 1366575"/>
            <a:gd name="connsiteY1" fmla="*/ 251209 h 698360"/>
            <a:gd name="connsiteX2" fmla="*/ 1366575 w 1366575"/>
            <a:gd name="connsiteY2" fmla="*/ 0 h 69836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366575" h="698360">
              <a:moveTo>
                <a:pt x="0" y="698360"/>
              </a:moveTo>
              <a:cubicBezTo>
                <a:pt x="84573" y="532981"/>
                <a:pt x="169147" y="367602"/>
                <a:pt x="396909" y="251209"/>
              </a:cubicBezTo>
              <a:cubicBezTo>
                <a:pt x="624671" y="134816"/>
                <a:pt x="995623" y="67408"/>
                <a:pt x="1366575" y="0"/>
              </a:cubicBezTo>
            </a:path>
          </a:pathLst>
        </a:cu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pl-PL"/>
        </a:p>
      </xdr:txBody>
    </xdr:sp>
    <xdr:clientData/>
  </xdr:twoCellAnchor>
  <xdr:twoCellAnchor>
    <xdr:from>
      <xdr:col>15</xdr:col>
      <xdr:colOff>175260</xdr:colOff>
      <xdr:row>15</xdr:row>
      <xdr:rowOff>15240</xdr:rowOff>
    </xdr:from>
    <xdr:to>
      <xdr:col>15</xdr:col>
      <xdr:colOff>330835</xdr:colOff>
      <xdr:row>15</xdr:row>
      <xdr:rowOff>155575</xdr:rowOff>
    </xdr:to>
    <xdr:sp macro="" textlink="">
      <xdr:nvSpPr>
        <xdr:cNvPr id="10" name="Schemat blokowy: scalanie 9"/>
        <xdr:cNvSpPr/>
      </xdr:nvSpPr>
      <xdr:spPr>
        <a:xfrm>
          <a:off x="4124960" y="3507105"/>
          <a:ext cx="155575" cy="140335"/>
        </a:xfrm>
        <a:prstGeom prst="flowChartMerg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pl-PL"/>
        </a:p>
      </xdr:txBody>
    </xdr:sp>
    <xdr:clientData/>
  </xdr:twoCellAnchor>
  <xdr:twoCellAnchor>
    <xdr:from>
      <xdr:col>14</xdr:col>
      <xdr:colOff>198120</xdr:colOff>
      <xdr:row>7</xdr:row>
      <xdr:rowOff>114300</xdr:rowOff>
    </xdr:from>
    <xdr:to>
      <xdr:col>14</xdr:col>
      <xdr:colOff>353695</xdr:colOff>
      <xdr:row>8</xdr:row>
      <xdr:rowOff>69105</xdr:rowOff>
    </xdr:to>
    <xdr:sp macro="" textlink="">
      <xdr:nvSpPr>
        <xdr:cNvPr id="11" name="Schemat blokowy: scalanie 10"/>
        <xdr:cNvSpPr/>
      </xdr:nvSpPr>
      <xdr:spPr>
        <a:xfrm>
          <a:off x="3531870" y="2125345"/>
          <a:ext cx="155575" cy="140335"/>
        </a:xfrm>
        <a:prstGeom prst="flowChartMerg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pl-PL"/>
        </a:p>
      </xdr:txBody>
    </xdr:sp>
    <xdr:clientData/>
  </xdr:twoCellAnchor>
  <xdr:twoCellAnchor>
    <xdr:from>
      <xdr:col>16</xdr:col>
      <xdr:colOff>350520</xdr:colOff>
      <xdr:row>3</xdr:row>
      <xdr:rowOff>160020</xdr:rowOff>
    </xdr:from>
    <xdr:to>
      <xdr:col>16</xdr:col>
      <xdr:colOff>506095</xdr:colOff>
      <xdr:row>4</xdr:row>
      <xdr:rowOff>114825</xdr:rowOff>
    </xdr:to>
    <xdr:sp macro="" textlink="">
      <xdr:nvSpPr>
        <xdr:cNvPr id="12" name="Schemat blokowy: scalanie 11"/>
        <xdr:cNvSpPr/>
      </xdr:nvSpPr>
      <xdr:spPr>
        <a:xfrm>
          <a:off x="4909185" y="1428115"/>
          <a:ext cx="155575" cy="140335"/>
        </a:xfrm>
        <a:prstGeom prst="flowChartMerg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pl-PL"/>
        </a:p>
      </xdr:txBody>
    </xdr:sp>
    <xdr:clientData/>
  </xdr:twoCellAnchor>
  <xdr:twoCellAnchor>
    <xdr:from>
      <xdr:col>11</xdr:col>
      <xdr:colOff>129540</xdr:colOff>
      <xdr:row>2</xdr:row>
      <xdr:rowOff>106680</xdr:rowOff>
    </xdr:from>
    <xdr:to>
      <xdr:col>11</xdr:col>
      <xdr:colOff>388620</xdr:colOff>
      <xdr:row>4</xdr:row>
      <xdr:rowOff>30480</xdr:rowOff>
    </xdr:to>
    <xdr:sp macro="" textlink="">
      <xdr:nvSpPr>
        <xdr:cNvPr id="6154" name="Pole tekstowe 35"/>
        <xdr:cNvSpPr txBox="1">
          <a:spLocks noChangeArrowheads="1"/>
        </xdr:cNvSpPr>
      </xdr:nvSpPr>
      <xdr:spPr bwMode="auto">
        <a:xfrm>
          <a:off x="6736080" y="457200"/>
          <a:ext cx="25908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pl-PL" sz="1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A</a:t>
          </a:r>
        </a:p>
      </xdr:txBody>
    </xdr:sp>
    <xdr:clientData/>
  </xdr:twoCellAnchor>
  <xdr:twoCellAnchor>
    <xdr:from>
      <xdr:col>16</xdr:col>
      <xdr:colOff>510540</xdr:colOff>
      <xdr:row>1</xdr:row>
      <xdr:rowOff>160020</xdr:rowOff>
    </xdr:from>
    <xdr:to>
      <xdr:col>17</xdr:col>
      <xdr:colOff>160020</xdr:colOff>
      <xdr:row>3</xdr:row>
      <xdr:rowOff>83820</xdr:rowOff>
    </xdr:to>
    <xdr:sp macro="" textlink="">
      <xdr:nvSpPr>
        <xdr:cNvPr id="6153" name="Pole tekstowe 34"/>
        <xdr:cNvSpPr txBox="1">
          <a:spLocks noChangeArrowheads="1"/>
        </xdr:cNvSpPr>
      </xdr:nvSpPr>
      <xdr:spPr bwMode="auto">
        <a:xfrm>
          <a:off x="10165080" y="327660"/>
          <a:ext cx="25908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pl-PL" sz="1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B</a:t>
          </a:r>
        </a:p>
      </xdr:txBody>
    </xdr:sp>
    <xdr:clientData/>
  </xdr:twoCellAnchor>
  <xdr:twoCellAnchor>
    <xdr:from>
      <xdr:col>15</xdr:col>
      <xdr:colOff>388620</xdr:colOff>
      <xdr:row>15</xdr:row>
      <xdr:rowOff>76200</xdr:rowOff>
    </xdr:from>
    <xdr:to>
      <xdr:col>16</xdr:col>
      <xdr:colOff>38100</xdr:colOff>
      <xdr:row>16</xdr:row>
      <xdr:rowOff>167640</xdr:rowOff>
    </xdr:to>
    <xdr:sp macro="" textlink="">
      <xdr:nvSpPr>
        <xdr:cNvPr id="6152" name="Pole tekstowe 33"/>
        <xdr:cNvSpPr txBox="1">
          <a:spLocks noChangeArrowheads="1"/>
        </xdr:cNvSpPr>
      </xdr:nvSpPr>
      <xdr:spPr bwMode="auto">
        <a:xfrm>
          <a:off x="9433560" y="2834640"/>
          <a:ext cx="25908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pl-PL" sz="1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C</a:t>
          </a:r>
        </a:p>
      </xdr:txBody>
    </xdr:sp>
    <xdr:clientData/>
  </xdr:twoCellAnchor>
  <xdr:twoCellAnchor>
    <xdr:from>
      <xdr:col>14</xdr:col>
      <xdr:colOff>441960</xdr:colOff>
      <xdr:row>7</xdr:row>
      <xdr:rowOff>76200</xdr:rowOff>
    </xdr:from>
    <xdr:to>
      <xdr:col>15</xdr:col>
      <xdr:colOff>91440</xdr:colOff>
      <xdr:row>9</xdr:row>
      <xdr:rowOff>0</xdr:rowOff>
    </xdr:to>
    <xdr:sp macro="" textlink="">
      <xdr:nvSpPr>
        <xdr:cNvPr id="6151" name="Pole tekstowe 32"/>
        <xdr:cNvSpPr txBox="1">
          <a:spLocks noChangeArrowheads="1"/>
        </xdr:cNvSpPr>
      </xdr:nvSpPr>
      <xdr:spPr bwMode="auto">
        <a:xfrm>
          <a:off x="8877300" y="1356360"/>
          <a:ext cx="25908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pl-PL" sz="1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1</a:t>
          </a:r>
        </a:p>
      </xdr:txBody>
    </xdr:sp>
    <xdr:clientData/>
  </xdr:twoCellAnchor>
  <xdr:twoCellAnchor>
    <xdr:from>
      <xdr:col>13</xdr:col>
      <xdr:colOff>571500</xdr:colOff>
      <xdr:row>1</xdr:row>
      <xdr:rowOff>129540</xdr:rowOff>
    </xdr:from>
    <xdr:to>
      <xdr:col>14</xdr:col>
      <xdr:colOff>72390</xdr:colOff>
      <xdr:row>2</xdr:row>
      <xdr:rowOff>104664</xdr:rowOff>
    </xdr:to>
    <xdr:sp macro="" textlink="">
      <xdr:nvSpPr>
        <xdr:cNvPr id="17" name="Dowolny kształt 16"/>
        <xdr:cNvSpPr/>
      </xdr:nvSpPr>
      <xdr:spPr>
        <a:xfrm>
          <a:off x="3300730" y="1029335"/>
          <a:ext cx="110490" cy="160655"/>
        </a:xfrm>
        <a:custGeom>
          <a:avLst/>
          <a:gdLst>
            <a:gd name="connsiteX0" fmla="*/ 5024 w 110540"/>
            <a:gd name="connsiteY0" fmla="*/ 0 h 160774"/>
            <a:gd name="connsiteX1" fmla="*/ 110531 w 110540"/>
            <a:gd name="connsiteY1" fmla="*/ 130629 h 160774"/>
            <a:gd name="connsiteX2" fmla="*/ 0 w 110540"/>
            <a:gd name="connsiteY2" fmla="*/ 160774 h 16077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10540" h="160774">
              <a:moveTo>
                <a:pt x="5024" y="0"/>
              </a:moveTo>
              <a:cubicBezTo>
                <a:pt x="58196" y="51916"/>
                <a:pt x="111368" y="103833"/>
                <a:pt x="110531" y="130629"/>
              </a:cubicBezTo>
              <a:cubicBezTo>
                <a:pt x="109694" y="157425"/>
                <a:pt x="54847" y="159099"/>
                <a:pt x="0" y="160774"/>
              </a:cubicBezTo>
            </a:path>
          </a:pathLst>
        </a:cu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pl-PL"/>
        </a:p>
      </xdr:txBody>
    </xdr:sp>
    <xdr:clientData/>
  </xdr:twoCellAnchor>
  <xdr:twoCellAnchor>
    <xdr:from>
      <xdr:col>17</xdr:col>
      <xdr:colOff>114300</xdr:colOff>
      <xdr:row>9</xdr:row>
      <xdr:rowOff>106680</xdr:rowOff>
    </xdr:from>
    <xdr:to>
      <xdr:col>17</xdr:col>
      <xdr:colOff>250190</xdr:colOff>
      <xdr:row>10</xdr:row>
      <xdr:rowOff>91965</xdr:rowOff>
    </xdr:to>
    <xdr:sp macro="" textlink="">
      <xdr:nvSpPr>
        <xdr:cNvPr id="18" name="Dowolny kształt 17"/>
        <xdr:cNvSpPr/>
      </xdr:nvSpPr>
      <xdr:spPr>
        <a:xfrm>
          <a:off x="5279390" y="2481580"/>
          <a:ext cx="135890" cy="170815"/>
        </a:xfrm>
        <a:custGeom>
          <a:avLst/>
          <a:gdLst>
            <a:gd name="connsiteX0" fmla="*/ 35814 w 136298"/>
            <a:gd name="connsiteY0" fmla="*/ 0 h 171416"/>
            <a:gd name="connsiteX1" fmla="*/ 5669 w 136298"/>
            <a:gd name="connsiteY1" fmla="*/ 170822 h 171416"/>
            <a:gd name="connsiteX2" fmla="*/ 136298 w 136298"/>
            <a:gd name="connsiteY2" fmla="*/ 60290 h 171416"/>
            <a:gd name="connsiteX3" fmla="*/ 136298 w 136298"/>
            <a:gd name="connsiteY3" fmla="*/ 60290 h 17141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36298" h="171416">
              <a:moveTo>
                <a:pt x="35814" y="0"/>
              </a:moveTo>
              <a:cubicBezTo>
                <a:pt x="12368" y="80387"/>
                <a:pt x="-11078" y="160774"/>
                <a:pt x="5669" y="170822"/>
              </a:cubicBezTo>
              <a:cubicBezTo>
                <a:pt x="22416" y="180870"/>
                <a:pt x="136298" y="60290"/>
                <a:pt x="136298" y="60290"/>
              </a:cubicBezTo>
              <a:lnTo>
                <a:pt x="136298" y="60290"/>
              </a:lnTo>
            </a:path>
          </a:pathLst>
        </a:cu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pl-PL"/>
        </a:p>
      </xdr:txBody>
    </xdr:sp>
    <xdr:clientData/>
  </xdr:twoCellAnchor>
  <xdr:twoCellAnchor>
    <xdr:from>
      <xdr:col>11</xdr:col>
      <xdr:colOff>243840</xdr:colOff>
      <xdr:row>13</xdr:row>
      <xdr:rowOff>45720</xdr:rowOff>
    </xdr:from>
    <xdr:to>
      <xdr:col>11</xdr:col>
      <xdr:colOff>382905</xdr:colOff>
      <xdr:row>14</xdr:row>
      <xdr:rowOff>41800</xdr:rowOff>
    </xdr:to>
    <xdr:sp macro="" textlink="">
      <xdr:nvSpPr>
        <xdr:cNvPr id="19" name="Dowolny kształt 18"/>
        <xdr:cNvSpPr/>
      </xdr:nvSpPr>
      <xdr:spPr>
        <a:xfrm>
          <a:off x="1754505" y="3153410"/>
          <a:ext cx="139065" cy="181610"/>
        </a:xfrm>
        <a:custGeom>
          <a:avLst/>
          <a:gdLst>
            <a:gd name="connsiteX0" fmla="*/ 8826 w 139454"/>
            <a:gd name="connsiteY0" fmla="*/ 182101 h 182101"/>
            <a:gd name="connsiteX1" fmla="*/ 13850 w 139454"/>
            <a:gd name="connsiteY1" fmla="*/ 1230 h 182101"/>
            <a:gd name="connsiteX2" fmla="*/ 139454 w 139454"/>
            <a:gd name="connsiteY2" fmla="*/ 116786 h 18210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39454" h="182101">
              <a:moveTo>
                <a:pt x="8826" y="182101"/>
              </a:moveTo>
              <a:cubicBezTo>
                <a:pt x="452" y="97108"/>
                <a:pt x="-7921" y="12116"/>
                <a:pt x="13850" y="1230"/>
              </a:cubicBezTo>
              <a:cubicBezTo>
                <a:pt x="35621" y="-9656"/>
                <a:pt x="87537" y="53565"/>
                <a:pt x="139454" y="116786"/>
              </a:cubicBezTo>
            </a:path>
          </a:pathLst>
        </a:cu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pl-PL"/>
        </a:p>
      </xdr:txBody>
    </xdr:sp>
    <xdr:clientData/>
  </xdr:twoCellAnchor>
  <xdr:twoCellAnchor>
    <xdr:from>
      <xdr:col>12</xdr:col>
      <xdr:colOff>320040</xdr:colOff>
      <xdr:row>6</xdr:row>
      <xdr:rowOff>175260</xdr:rowOff>
    </xdr:from>
    <xdr:to>
      <xdr:col>12</xdr:col>
      <xdr:colOff>516890</xdr:colOff>
      <xdr:row>7</xdr:row>
      <xdr:rowOff>166260</xdr:rowOff>
    </xdr:to>
    <xdr:sp macro="" textlink="">
      <xdr:nvSpPr>
        <xdr:cNvPr id="20" name="Dowolny kształt 19"/>
        <xdr:cNvSpPr/>
      </xdr:nvSpPr>
      <xdr:spPr>
        <a:xfrm>
          <a:off x="2440305" y="2003425"/>
          <a:ext cx="196850" cy="176530"/>
        </a:xfrm>
        <a:custGeom>
          <a:avLst/>
          <a:gdLst>
            <a:gd name="connsiteX0" fmla="*/ 126920 w 197258"/>
            <a:gd name="connsiteY0" fmla="*/ 176683 h 176683"/>
            <a:gd name="connsiteX1" fmla="*/ 1315 w 197258"/>
            <a:gd name="connsiteY1" fmla="*/ 15910 h 176683"/>
            <a:gd name="connsiteX2" fmla="*/ 197258 w 197258"/>
            <a:gd name="connsiteY2" fmla="*/ 5861 h 176683"/>
            <a:gd name="connsiteX3" fmla="*/ 197258 w 197258"/>
            <a:gd name="connsiteY3" fmla="*/ 5861 h 17668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97258" h="176683">
              <a:moveTo>
                <a:pt x="126920" y="176683"/>
              </a:moveTo>
              <a:cubicBezTo>
                <a:pt x="58256" y="110531"/>
                <a:pt x="-10408" y="44380"/>
                <a:pt x="1315" y="15910"/>
              </a:cubicBezTo>
              <a:cubicBezTo>
                <a:pt x="13038" y="-12560"/>
                <a:pt x="197258" y="5861"/>
                <a:pt x="197258" y="5861"/>
              </a:cubicBezTo>
              <a:lnTo>
                <a:pt x="197258" y="5861"/>
              </a:lnTo>
            </a:path>
          </a:pathLst>
        </a:cu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pl-PL"/>
        </a:p>
      </xdr:txBody>
    </xdr:sp>
    <xdr:clientData/>
  </xdr:twoCellAnchor>
  <xdr:twoCellAnchor>
    <xdr:from>
      <xdr:col>15</xdr:col>
      <xdr:colOff>68580</xdr:colOff>
      <xdr:row>4</xdr:row>
      <xdr:rowOff>182880</xdr:rowOff>
    </xdr:from>
    <xdr:to>
      <xdr:col>15</xdr:col>
      <xdr:colOff>307340</xdr:colOff>
      <xdr:row>5</xdr:row>
      <xdr:rowOff>128877</xdr:rowOff>
    </xdr:to>
    <xdr:sp macro="" textlink="">
      <xdr:nvSpPr>
        <xdr:cNvPr id="21" name="Dowolny kształt 20"/>
        <xdr:cNvSpPr/>
      </xdr:nvSpPr>
      <xdr:spPr>
        <a:xfrm>
          <a:off x="4013835" y="1628140"/>
          <a:ext cx="238760" cy="144780"/>
        </a:xfrm>
        <a:custGeom>
          <a:avLst/>
          <a:gdLst>
            <a:gd name="connsiteX0" fmla="*/ 0 w 239378"/>
            <a:gd name="connsiteY0" fmla="*/ 9305 h 144958"/>
            <a:gd name="connsiteX1" fmla="*/ 236137 w 239378"/>
            <a:gd name="connsiteY1" fmla="*/ 14329 h 144958"/>
            <a:gd name="connsiteX2" fmla="*/ 115557 w 239378"/>
            <a:gd name="connsiteY2" fmla="*/ 144958 h 144958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239378" h="144958">
              <a:moveTo>
                <a:pt x="0" y="9305"/>
              </a:moveTo>
              <a:cubicBezTo>
                <a:pt x="108439" y="512"/>
                <a:pt x="216878" y="-8280"/>
                <a:pt x="236137" y="14329"/>
              </a:cubicBezTo>
              <a:cubicBezTo>
                <a:pt x="255396" y="36938"/>
                <a:pt x="185476" y="90948"/>
                <a:pt x="115557" y="144958"/>
              </a:cubicBezTo>
            </a:path>
          </a:pathLst>
        </a:cu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pl-PL"/>
        </a:p>
      </xdr:txBody>
    </xdr:sp>
    <xdr:clientData/>
  </xdr:twoCellAnchor>
  <xdr:twoCellAnchor>
    <xdr:from>
      <xdr:col>13</xdr:col>
      <xdr:colOff>251460</xdr:colOff>
      <xdr:row>10</xdr:row>
      <xdr:rowOff>106680</xdr:rowOff>
    </xdr:from>
    <xdr:to>
      <xdr:col>13</xdr:col>
      <xdr:colOff>393700</xdr:colOff>
      <xdr:row>11</xdr:row>
      <xdr:rowOff>133239</xdr:rowOff>
    </xdr:to>
    <xdr:sp macro="" textlink="">
      <xdr:nvSpPr>
        <xdr:cNvPr id="22" name="Dowolny kształt 21"/>
        <xdr:cNvSpPr/>
      </xdr:nvSpPr>
      <xdr:spPr>
        <a:xfrm>
          <a:off x="2976880" y="2667635"/>
          <a:ext cx="142240" cy="212090"/>
        </a:xfrm>
        <a:custGeom>
          <a:avLst/>
          <a:gdLst>
            <a:gd name="connsiteX0" fmla="*/ 32046 w 142578"/>
            <a:gd name="connsiteY0" fmla="*/ 0 h 212416"/>
            <a:gd name="connsiteX1" fmla="*/ 6925 w 142578"/>
            <a:gd name="connsiteY1" fmla="*/ 211016 h 212416"/>
            <a:gd name="connsiteX2" fmla="*/ 142578 w 142578"/>
            <a:gd name="connsiteY2" fmla="*/ 75363 h 21241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42578" h="212416">
              <a:moveTo>
                <a:pt x="32046" y="0"/>
              </a:moveTo>
              <a:cubicBezTo>
                <a:pt x="10274" y="99228"/>
                <a:pt x="-11497" y="198456"/>
                <a:pt x="6925" y="211016"/>
              </a:cubicBezTo>
              <a:cubicBezTo>
                <a:pt x="25347" y="223577"/>
                <a:pt x="83962" y="149470"/>
                <a:pt x="142578" y="75363"/>
              </a:cubicBezTo>
            </a:path>
          </a:pathLst>
        </a:cu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pl-PL"/>
        </a:p>
      </xdr:txBody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4"/>
  <sheetViews>
    <sheetView topLeftCell="A100" zoomScale="115" zoomScaleNormal="115" workbookViewId="0">
      <selection activeCell="L119" sqref="L119"/>
    </sheetView>
  </sheetViews>
  <sheetFormatPr defaultRowHeight="13.2" x14ac:dyDescent="0.25"/>
  <cols>
    <col min="3" max="3" width="9.109375" customWidth="1"/>
    <col min="4" max="4" width="8.77734375" customWidth="1"/>
    <col min="5" max="5" width="8.44140625" customWidth="1"/>
    <col min="6" max="6" width="8.21875" customWidth="1"/>
    <col min="7" max="8" width="9" bestFit="1" customWidth="1"/>
    <col min="10" max="10" width="8.21875" customWidth="1"/>
  </cols>
  <sheetData>
    <row r="1" spans="1:15" x14ac:dyDescent="0.25">
      <c r="A1" s="25"/>
      <c r="B1" s="13"/>
      <c r="C1" s="13"/>
      <c r="D1" s="13"/>
      <c r="G1" s="8"/>
      <c r="H1" s="8"/>
      <c r="I1" s="8"/>
      <c r="J1" s="8"/>
      <c r="K1" s="8"/>
      <c r="L1" s="8"/>
      <c r="M1" s="8"/>
      <c r="N1" s="8"/>
      <c r="O1" s="8"/>
    </row>
    <row r="2" spans="1:15" ht="14.4" x14ac:dyDescent="0.25">
      <c r="A2" s="27" t="s">
        <v>139</v>
      </c>
      <c r="B2" s="13"/>
      <c r="C2" s="13"/>
      <c r="D2" s="13"/>
      <c r="G2" s="8"/>
      <c r="H2" s="8"/>
      <c r="I2" s="32" t="s">
        <v>24</v>
      </c>
      <c r="J2" s="32">
        <v>6</v>
      </c>
      <c r="K2" s="107"/>
      <c r="L2" s="8"/>
      <c r="M2" s="8"/>
      <c r="N2" s="8"/>
      <c r="O2" s="8"/>
    </row>
    <row r="3" spans="1:15" ht="14.4" x14ac:dyDescent="0.25">
      <c r="A3" s="56"/>
      <c r="B3" s="13"/>
      <c r="C3" s="13"/>
      <c r="D3" s="13"/>
      <c r="G3" s="11"/>
      <c r="H3" s="8"/>
      <c r="I3" s="32" t="s">
        <v>25</v>
      </c>
      <c r="J3" s="32">
        <v>3</v>
      </c>
      <c r="K3" s="107"/>
      <c r="L3" s="8"/>
      <c r="M3" s="8"/>
      <c r="N3" s="8"/>
      <c r="O3" s="8"/>
    </row>
    <row r="4" spans="1:15" ht="14.4" x14ac:dyDescent="0.25">
      <c r="A4" s="57" t="s">
        <v>0</v>
      </c>
      <c r="B4" s="13"/>
      <c r="F4" s="8"/>
      <c r="G4" s="7"/>
      <c r="H4" s="8"/>
      <c r="I4" s="58" t="s">
        <v>74</v>
      </c>
      <c r="J4" s="58">
        <f>J2-J3</f>
        <v>3</v>
      </c>
      <c r="K4" s="107"/>
      <c r="L4" s="8"/>
      <c r="M4" s="8"/>
      <c r="N4" s="8"/>
      <c r="O4" s="8"/>
    </row>
    <row r="5" spans="1:15" ht="14.4" x14ac:dyDescent="0.25">
      <c r="A5" s="57"/>
      <c r="B5" s="69" t="s">
        <v>81</v>
      </c>
      <c r="C5" s="70">
        <v>100</v>
      </c>
      <c r="D5" s="10" t="s">
        <v>72</v>
      </c>
      <c r="F5" s="8"/>
      <c r="G5" s="7"/>
      <c r="H5" s="8"/>
      <c r="I5" s="33"/>
      <c r="J5" s="33"/>
      <c r="K5" s="107"/>
      <c r="L5" s="8"/>
      <c r="M5" s="8"/>
      <c r="N5" s="8"/>
      <c r="O5" s="8"/>
    </row>
    <row r="6" spans="1:15" ht="14.4" x14ac:dyDescent="0.25">
      <c r="A6" s="57"/>
      <c r="B6" s="13"/>
      <c r="F6" s="8"/>
      <c r="G6" s="7"/>
      <c r="H6" s="8"/>
      <c r="I6" s="33"/>
      <c r="J6" s="33"/>
      <c r="K6" s="107"/>
      <c r="L6" s="8"/>
      <c r="M6" s="8"/>
      <c r="N6" s="8"/>
      <c r="O6" s="8"/>
    </row>
    <row r="7" spans="1:15" ht="14.4" x14ac:dyDescent="0.25">
      <c r="A7" s="57"/>
      <c r="B7" s="13"/>
      <c r="F7" s="8"/>
      <c r="G7" s="7"/>
      <c r="H7" s="8"/>
      <c r="I7" s="33"/>
      <c r="J7" s="33"/>
      <c r="K7" s="107"/>
      <c r="L7" s="8"/>
      <c r="M7" s="8"/>
      <c r="N7" s="8"/>
      <c r="O7" s="8"/>
    </row>
    <row r="8" spans="1:15" ht="14.4" x14ac:dyDescent="0.25">
      <c r="A8" s="57"/>
      <c r="B8" s="13"/>
      <c r="C8" t="s">
        <v>1</v>
      </c>
      <c r="F8" s="8"/>
      <c r="G8" s="7"/>
      <c r="H8" s="8"/>
      <c r="I8" s="33"/>
      <c r="J8" s="33"/>
      <c r="K8" s="107"/>
      <c r="L8" s="8"/>
      <c r="M8" s="8"/>
      <c r="N8" s="8"/>
      <c r="O8" s="8"/>
    </row>
    <row r="9" spans="1:15" ht="15.6" x14ac:dyDescent="0.25">
      <c r="A9" s="56"/>
      <c r="B9" s="13"/>
      <c r="D9" s="18" t="s">
        <v>17</v>
      </c>
      <c r="E9" s="18" t="s">
        <v>13</v>
      </c>
      <c r="G9" s="18" t="s">
        <v>22</v>
      </c>
      <c r="H9" s="8"/>
      <c r="I9" s="8"/>
      <c r="J9" s="8"/>
      <c r="K9" s="107"/>
      <c r="L9" s="8"/>
      <c r="M9" s="8"/>
      <c r="N9" s="8"/>
      <c r="O9" s="8"/>
    </row>
    <row r="10" spans="1:15" ht="14.4" x14ac:dyDescent="0.25">
      <c r="C10" s="19" t="s">
        <v>14</v>
      </c>
      <c r="D10" s="23">
        <v>0.73099999999999998</v>
      </c>
      <c r="E10" s="22">
        <v>2</v>
      </c>
      <c r="G10" s="31">
        <f>C19-C5</f>
        <v>0.73099999999999454</v>
      </c>
      <c r="K10" s="107"/>
    </row>
    <row r="11" spans="1:15" ht="14.4" x14ac:dyDescent="0.25">
      <c r="C11" s="19" t="s">
        <v>15</v>
      </c>
      <c r="D11" s="23">
        <v>-1.478</v>
      </c>
      <c r="E11" s="22">
        <v>1</v>
      </c>
      <c r="F11" s="6"/>
      <c r="G11" s="31">
        <f>C20-C19</f>
        <v>-1.4779999999999944</v>
      </c>
      <c r="K11" s="107"/>
    </row>
    <row r="12" spans="1:15" ht="14.4" x14ac:dyDescent="0.25">
      <c r="C12" s="19" t="s">
        <v>16</v>
      </c>
      <c r="D12" s="23">
        <v>0.747</v>
      </c>
      <c r="E12" s="22">
        <v>4</v>
      </c>
      <c r="G12" s="31">
        <f>C5-C20</f>
        <v>0.74699999999999989</v>
      </c>
      <c r="K12" s="107"/>
    </row>
    <row r="13" spans="1:15" ht="14.4" x14ac:dyDescent="0.25">
      <c r="C13" s="20" t="s">
        <v>7</v>
      </c>
      <c r="D13" s="21">
        <v>0.55000000000000004</v>
      </c>
      <c r="E13" s="22">
        <v>2</v>
      </c>
      <c r="G13" s="31">
        <f>C5-C21</f>
        <v>0.54999999999999716</v>
      </c>
      <c r="K13" s="107"/>
    </row>
    <row r="14" spans="1:15" x14ac:dyDescent="0.25">
      <c r="C14" s="20" t="s">
        <v>6</v>
      </c>
      <c r="D14" s="21">
        <v>1.3360000000000001</v>
      </c>
      <c r="E14" s="22">
        <v>1</v>
      </c>
      <c r="G14" s="31">
        <f>C19-C21</f>
        <v>1.2809999999999917</v>
      </c>
    </row>
    <row r="15" spans="1:15" x14ac:dyDescent="0.25">
      <c r="C15" s="20" t="s">
        <v>3</v>
      </c>
      <c r="D15" s="21">
        <v>-0.16800000000000001</v>
      </c>
      <c r="E15" s="22">
        <v>4</v>
      </c>
      <c r="F15" s="6"/>
      <c r="G15" s="31">
        <f>C20-C21</f>
        <v>-0.19700000000000273</v>
      </c>
    </row>
    <row r="16" spans="1:15" x14ac:dyDescent="0.25">
      <c r="C16" s="2"/>
      <c r="E16" s="4"/>
      <c r="F16" s="6"/>
    </row>
    <row r="17" spans="1:15" x14ac:dyDescent="0.25">
      <c r="A17" s="10" t="s">
        <v>73</v>
      </c>
      <c r="E17" s="5"/>
      <c r="F17" s="6"/>
    </row>
    <row r="18" spans="1:15" x14ac:dyDescent="0.25">
      <c r="D18" s="9"/>
      <c r="E18" s="9"/>
    </row>
    <row r="19" spans="1:15" ht="15.6" x14ac:dyDescent="0.25">
      <c r="B19" s="10" t="s">
        <v>19</v>
      </c>
      <c r="C19" s="1">
        <f>C5+D10</f>
        <v>100.73099999999999</v>
      </c>
    </row>
    <row r="20" spans="1:15" ht="15.6" x14ac:dyDescent="0.25">
      <c r="B20" s="10" t="s">
        <v>20</v>
      </c>
      <c r="C20" s="1">
        <f>C19+D11</f>
        <v>99.253</v>
      </c>
    </row>
    <row r="21" spans="1:15" ht="15.6" x14ac:dyDescent="0.25">
      <c r="B21" s="10" t="s">
        <v>21</v>
      </c>
      <c r="C21" s="1">
        <f>C5-D13</f>
        <v>99.45</v>
      </c>
    </row>
    <row r="23" spans="1:15" x14ac:dyDescent="0.25">
      <c r="A23" s="10" t="s">
        <v>135</v>
      </c>
    </row>
    <row r="25" spans="1:15" x14ac:dyDescent="0.25">
      <c r="B25" s="79" t="s">
        <v>26</v>
      </c>
      <c r="H25" s="18" t="s">
        <v>132</v>
      </c>
      <c r="J25" s="79" t="s">
        <v>29</v>
      </c>
    </row>
    <row r="26" spans="1:15" x14ac:dyDescent="0.25">
      <c r="C26" s="18" t="s">
        <v>10</v>
      </c>
      <c r="D26" s="18" t="s">
        <v>11</v>
      </c>
      <c r="E26" s="18" t="s">
        <v>12</v>
      </c>
    </row>
    <row r="27" spans="1:15" x14ac:dyDescent="0.25">
      <c r="B27" s="19" t="s">
        <v>14</v>
      </c>
      <c r="C27" s="34">
        <v>1</v>
      </c>
      <c r="D27" s="34">
        <v>0</v>
      </c>
      <c r="E27" s="34">
        <v>0</v>
      </c>
      <c r="H27" s="37">
        <f t="shared" ref="H27:H32" si="0">(D10-G10)*1000</f>
        <v>5.440092820663267E-12</v>
      </c>
      <c r="J27" s="34">
        <f>1/E10</f>
        <v>0.5</v>
      </c>
      <c r="K27" s="34">
        <v>0</v>
      </c>
      <c r="L27" s="34">
        <v>0</v>
      </c>
      <c r="M27" s="34">
        <v>0</v>
      </c>
      <c r="N27" s="34">
        <v>0</v>
      </c>
      <c r="O27" s="34">
        <v>0</v>
      </c>
    </row>
    <row r="28" spans="1:15" x14ac:dyDescent="0.25">
      <c r="B28" s="19" t="s">
        <v>15</v>
      </c>
      <c r="C28" s="34">
        <v>-1</v>
      </c>
      <c r="D28" s="34">
        <v>1</v>
      </c>
      <c r="E28" s="34">
        <v>0</v>
      </c>
      <c r="H28" s="37">
        <f t="shared" si="0"/>
        <v>-5.5511151231257827E-12</v>
      </c>
      <c r="J28" s="34">
        <v>0</v>
      </c>
      <c r="K28" s="34">
        <f>1/E11</f>
        <v>1</v>
      </c>
      <c r="L28" s="34">
        <v>0</v>
      </c>
      <c r="M28" s="34">
        <v>0</v>
      </c>
      <c r="N28" s="34">
        <v>0</v>
      </c>
      <c r="O28" s="34">
        <v>0</v>
      </c>
    </row>
    <row r="29" spans="1:15" x14ac:dyDescent="0.25">
      <c r="B29" s="19" t="s">
        <v>16</v>
      </c>
      <c r="C29" s="34">
        <v>0</v>
      </c>
      <c r="D29" s="34">
        <v>-1</v>
      </c>
      <c r="E29" s="34">
        <v>0</v>
      </c>
      <c r="H29" s="37">
        <f t="shared" si="0"/>
        <v>1.1102230246251565E-13</v>
      </c>
      <c r="J29" s="34">
        <v>0</v>
      </c>
      <c r="K29" s="34">
        <v>0</v>
      </c>
      <c r="L29" s="34">
        <f>1/E12</f>
        <v>0.25</v>
      </c>
      <c r="M29" s="34">
        <v>0</v>
      </c>
      <c r="N29" s="34">
        <v>0</v>
      </c>
      <c r="O29" s="34">
        <v>0</v>
      </c>
    </row>
    <row r="30" spans="1:15" x14ac:dyDescent="0.25">
      <c r="B30" s="20" t="s">
        <v>7</v>
      </c>
      <c r="C30" s="34">
        <v>0</v>
      </c>
      <c r="D30" s="34">
        <v>0</v>
      </c>
      <c r="E30" s="34">
        <v>-1</v>
      </c>
      <c r="H30" s="37">
        <f t="shared" si="0"/>
        <v>2.886579864025407E-12</v>
      </c>
      <c r="J30" s="34">
        <v>0</v>
      </c>
      <c r="K30" s="34">
        <v>0</v>
      </c>
      <c r="L30" s="34">
        <v>0</v>
      </c>
      <c r="M30" s="34">
        <f>1/E13</f>
        <v>0.5</v>
      </c>
      <c r="N30" s="34">
        <v>0</v>
      </c>
      <c r="O30" s="34">
        <v>0</v>
      </c>
    </row>
    <row r="31" spans="1:15" x14ac:dyDescent="0.25">
      <c r="B31" s="20" t="s">
        <v>6</v>
      </c>
      <c r="C31" s="34">
        <v>1</v>
      </c>
      <c r="D31" s="34">
        <v>0</v>
      </c>
      <c r="E31" s="34">
        <v>-1</v>
      </c>
      <c r="H31" s="37">
        <f t="shared" si="0"/>
        <v>55.000000000008377</v>
      </c>
      <c r="J31" s="34">
        <v>0</v>
      </c>
      <c r="K31" s="34">
        <v>0</v>
      </c>
      <c r="L31" s="34">
        <v>0</v>
      </c>
      <c r="M31" s="34">
        <v>0</v>
      </c>
      <c r="N31" s="34">
        <f>1/E14</f>
        <v>1</v>
      </c>
      <c r="O31" s="34">
        <v>0</v>
      </c>
    </row>
    <row r="32" spans="1:15" x14ac:dyDescent="0.25">
      <c r="B32" s="20" t="s">
        <v>3</v>
      </c>
      <c r="C32" s="34">
        <v>0</v>
      </c>
      <c r="D32" s="34">
        <v>1</v>
      </c>
      <c r="E32" s="34">
        <v>-1</v>
      </c>
      <c r="H32" s="37">
        <f t="shared" si="0"/>
        <v>29.000000000002718</v>
      </c>
      <c r="J32" s="34">
        <v>0</v>
      </c>
      <c r="K32" s="34">
        <v>0</v>
      </c>
      <c r="L32" s="34">
        <v>0</v>
      </c>
      <c r="M32" s="34">
        <v>0</v>
      </c>
      <c r="N32" s="34">
        <v>0</v>
      </c>
      <c r="O32" s="34">
        <f>1/E15</f>
        <v>0.25</v>
      </c>
    </row>
    <row r="34" spans="2:19" x14ac:dyDescent="0.25">
      <c r="B34" s="38" t="s">
        <v>30</v>
      </c>
    </row>
    <row r="35" spans="2:19" x14ac:dyDescent="0.25">
      <c r="C35" s="34">
        <f t="array" ref="C35:H37">TRANSPOSE(C27:E32)</f>
        <v>1</v>
      </c>
      <c r="D35" s="34">
        <v>-1</v>
      </c>
      <c r="E35" s="34">
        <v>0</v>
      </c>
      <c r="F35" s="34">
        <v>0</v>
      </c>
      <c r="G35" s="34">
        <v>1</v>
      </c>
      <c r="H35" s="34">
        <v>0</v>
      </c>
    </row>
    <row r="36" spans="2:19" x14ac:dyDescent="0.25">
      <c r="C36" s="34">
        <v>0</v>
      </c>
      <c r="D36" s="34">
        <v>1</v>
      </c>
      <c r="E36" s="34">
        <v>-1</v>
      </c>
      <c r="F36" s="34">
        <v>0</v>
      </c>
      <c r="G36" s="34">
        <v>0</v>
      </c>
      <c r="H36" s="34">
        <v>1</v>
      </c>
    </row>
    <row r="37" spans="2:19" x14ac:dyDescent="0.25">
      <c r="C37" s="34">
        <v>0</v>
      </c>
      <c r="D37" s="34">
        <v>0</v>
      </c>
      <c r="E37" s="34">
        <v>0</v>
      </c>
      <c r="F37" s="34">
        <v>-1</v>
      </c>
      <c r="G37" s="34">
        <v>-1</v>
      </c>
      <c r="H37" s="34">
        <v>-1</v>
      </c>
    </row>
    <row r="38" spans="2:19" x14ac:dyDescent="0.25">
      <c r="C38" s="24"/>
      <c r="D38" s="24"/>
      <c r="E38" s="24"/>
      <c r="F38" s="24"/>
      <c r="G38" s="24"/>
      <c r="H38" s="24"/>
    </row>
    <row r="39" spans="2:19" x14ac:dyDescent="0.25">
      <c r="J39" s="10" t="s">
        <v>9</v>
      </c>
    </row>
    <row r="40" spans="2:19" x14ac:dyDescent="0.25">
      <c r="B40" s="10" t="s">
        <v>31</v>
      </c>
      <c r="C40" s="34">
        <f t="array" ref="C40:H42">MMULT(C35:H37,J27:O32)</f>
        <v>0.5</v>
      </c>
      <c r="D40" s="34">
        <v>-1</v>
      </c>
      <c r="E40" s="34">
        <v>0</v>
      </c>
      <c r="F40" s="34">
        <v>0</v>
      </c>
      <c r="G40" s="34">
        <v>1</v>
      </c>
      <c r="H40" s="34">
        <v>0</v>
      </c>
      <c r="J40" s="35">
        <f t="array" ref="J40:J42">MMULT(C40:H42,H27:H32)</f>
        <v>55.000000000016648</v>
      </c>
    </row>
    <row r="41" spans="2:19" x14ac:dyDescent="0.25">
      <c r="C41" s="34">
        <v>0</v>
      </c>
      <c r="D41" s="34">
        <v>1</v>
      </c>
      <c r="E41" s="34">
        <v>-0.25</v>
      </c>
      <c r="F41" s="34">
        <v>0</v>
      </c>
      <c r="G41" s="34">
        <v>0</v>
      </c>
      <c r="H41" s="34">
        <v>0.25</v>
      </c>
      <c r="J41" s="35">
        <v>7.2499999999951008</v>
      </c>
    </row>
    <row r="42" spans="2:19" x14ac:dyDescent="0.25">
      <c r="C42" s="34">
        <v>0</v>
      </c>
      <c r="D42" s="34">
        <v>0</v>
      </c>
      <c r="E42" s="34">
        <v>0</v>
      </c>
      <c r="F42" s="34">
        <v>-0.5</v>
      </c>
      <c r="G42" s="34">
        <v>-1</v>
      </c>
      <c r="H42" s="34">
        <v>-0.25</v>
      </c>
      <c r="J42" s="35">
        <v>-62.250000000010502</v>
      </c>
    </row>
    <row r="43" spans="2:19" x14ac:dyDescent="0.25">
      <c r="C43" s="24"/>
      <c r="D43" s="24"/>
      <c r="E43" s="24"/>
      <c r="F43" s="24"/>
      <c r="G43" s="24"/>
      <c r="H43" s="24"/>
      <c r="J43" s="59"/>
    </row>
    <row r="44" spans="2:19" x14ac:dyDescent="0.25">
      <c r="L44" s="44"/>
      <c r="M44" s="44"/>
      <c r="N44" s="44"/>
      <c r="O44" s="44"/>
      <c r="P44" s="44"/>
      <c r="Q44" s="44"/>
    </row>
    <row r="45" spans="2:19" x14ac:dyDescent="0.25">
      <c r="B45" s="10" t="s">
        <v>32</v>
      </c>
      <c r="P45" s="30"/>
      <c r="Q45" s="30"/>
      <c r="R45" s="30"/>
      <c r="S45" s="30"/>
    </row>
    <row r="46" spans="2:19" x14ac:dyDescent="0.25">
      <c r="C46" s="34">
        <f t="array" ref="C46:E48">MMULT(C40:H42,C27:E32)</f>
        <v>2.5</v>
      </c>
      <c r="D46" s="34">
        <v>-1</v>
      </c>
      <c r="E46" s="34">
        <v>-1</v>
      </c>
      <c r="F46" s="24"/>
      <c r="L46" s="42"/>
      <c r="M46" s="43"/>
      <c r="N46" s="43"/>
      <c r="O46" s="43"/>
    </row>
    <row r="47" spans="2:19" x14ac:dyDescent="0.25">
      <c r="C47" s="34">
        <v>-1</v>
      </c>
      <c r="D47" s="34">
        <v>1.5</v>
      </c>
      <c r="E47" s="34">
        <v>-0.25</v>
      </c>
      <c r="F47" s="24"/>
      <c r="L47" s="43"/>
      <c r="M47" s="42"/>
      <c r="N47" s="43"/>
      <c r="O47" s="43"/>
    </row>
    <row r="48" spans="2:19" x14ac:dyDescent="0.25">
      <c r="C48" s="34">
        <v>-1</v>
      </c>
      <c r="D48" s="34">
        <v>-0.25</v>
      </c>
      <c r="E48" s="34">
        <v>1.75</v>
      </c>
      <c r="F48" s="24"/>
      <c r="L48" s="42"/>
      <c r="M48" s="43"/>
      <c r="N48" s="42"/>
      <c r="O48" s="42"/>
    </row>
    <row r="49" spans="2:18" x14ac:dyDescent="0.25">
      <c r="C49" s="24"/>
      <c r="D49" s="24"/>
      <c r="E49" s="24"/>
      <c r="F49" s="24"/>
      <c r="L49" s="42"/>
      <c r="M49" s="43"/>
      <c r="N49" s="42"/>
      <c r="O49" s="42"/>
    </row>
    <row r="51" spans="2:18" s="12" customFormat="1" x14ac:dyDescent="0.25">
      <c r="B51" s="12" t="s">
        <v>33</v>
      </c>
      <c r="D51" s="60">
        <f t="array" ref="D51">MDETERM(C46:E48)</f>
        <v>2.6562500000000004</v>
      </c>
    </row>
    <row r="53" spans="2:18" x14ac:dyDescent="0.25">
      <c r="B53" s="10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</row>
    <row r="54" spans="2:18" x14ac:dyDescent="0.25"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</row>
    <row r="55" spans="2:18" ht="15.6" x14ac:dyDescent="0.25">
      <c r="B55" s="10" t="s">
        <v>75</v>
      </c>
      <c r="H55" s="24"/>
      <c r="I55" s="61"/>
      <c r="J55" s="24"/>
      <c r="K55" s="24"/>
      <c r="L55" s="24"/>
      <c r="M55" s="24"/>
      <c r="N55" s="24"/>
      <c r="O55" s="24"/>
      <c r="P55" s="24"/>
      <c r="Q55" s="24"/>
      <c r="R55" s="24"/>
    </row>
    <row r="56" spans="2:18" x14ac:dyDescent="0.25">
      <c r="C56" s="40">
        <f t="array" ref="C56:E58">MINVERSE(C46:E48)</f>
        <v>0.96470588235294108</v>
      </c>
      <c r="D56" s="40">
        <v>0.752941176470588</v>
      </c>
      <c r="E56" s="40">
        <v>0.65882352941176459</v>
      </c>
      <c r="F56" s="62"/>
      <c r="G56" s="30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</row>
    <row r="57" spans="2:18" x14ac:dyDescent="0.25">
      <c r="C57" s="40">
        <v>0.75294117647058811</v>
      </c>
      <c r="D57" s="40">
        <v>1.2705882352941174</v>
      </c>
      <c r="E57" s="40">
        <v>0.61176470588235277</v>
      </c>
      <c r="F57" s="62"/>
      <c r="G57" s="30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</row>
    <row r="58" spans="2:18" x14ac:dyDescent="0.25">
      <c r="C58" s="40">
        <v>0.65882352941176459</v>
      </c>
      <c r="D58" s="40">
        <v>0.61176470588235277</v>
      </c>
      <c r="E58" s="40">
        <v>1.0352941176470587</v>
      </c>
      <c r="F58" s="62"/>
      <c r="G58" s="30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</row>
    <row r="59" spans="2:18" x14ac:dyDescent="0.25">
      <c r="C59" s="62"/>
      <c r="D59" s="62"/>
      <c r="E59" s="62"/>
      <c r="F59" s="62"/>
      <c r="G59" s="30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</row>
    <row r="60" spans="2:18" x14ac:dyDescent="0.25"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</row>
    <row r="61" spans="2:18" ht="15.6" x14ac:dyDescent="0.25">
      <c r="B61" s="10" t="s">
        <v>76</v>
      </c>
    </row>
    <row r="62" spans="2:18" x14ac:dyDescent="0.25">
      <c r="C62" s="63">
        <f t="array" ref="C62:C64">MMULT(C56:E58,J40:J42)</f>
        <v>17.505882352946628</v>
      </c>
    </row>
    <row r="63" spans="2:18" x14ac:dyDescent="0.25">
      <c r="C63" s="63">
        <v>12.541176470588127</v>
      </c>
    </row>
    <row r="64" spans="2:18" x14ac:dyDescent="0.25">
      <c r="C64" s="63">
        <v>-23.77647058823819</v>
      </c>
    </row>
    <row r="65" spans="2:10" x14ac:dyDescent="0.25">
      <c r="C65" s="28"/>
    </row>
    <row r="67" spans="2:10" x14ac:dyDescent="0.25">
      <c r="B67" s="10" t="s">
        <v>47</v>
      </c>
    </row>
    <row r="69" spans="2:10" ht="15.6" x14ac:dyDescent="0.25">
      <c r="B69" s="49" t="s">
        <v>57</v>
      </c>
      <c r="C69" s="68">
        <f>C19+C62/1000</f>
        <v>100.74850588235294</v>
      </c>
    </row>
    <row r="70" spans="2:10" ht="15.6" x14ac:dyDescent="0.25">
      <c r="B70" s="49" t="s">
        <v>58</v>
      </c>
      <c r="C70" s="68">
        <f t="shared" ref="C70:C71" si="1">C20+C63/1000</f>
        <v>99.265541176470592</v>
      </c>
    </row>
    <row r="71" spans="2:10" ht="15.6" x14ac:dyDescent="0.25">
      <c r="B71" s="49" t="s">
        <v>59</v>
      </c>
      <c r="C71" s="68">
        <f t="shared" si="1"/>
        <v>99.426223529411772</v>
      </c>
    </row>
    <row r="73" spans="2:10" x14ac:dyDescent="0.25">
      <c r="B73" s="10" t="s">
        <v>48</v>
      </c>
      <c r="G73" s="10" t="s">
        <v>55</v>
      </c>
      <c r="J73" s="12" t="s">
        <v>60</v>
      </c>
    </row>
    <row r="75" spans="2:10" ht="15.6" x14ac:dyDescent="0.25">
      <c r="C75" s="10" t="s">
        <v>2</v>
      </c>
      <c r="E75" s="10" t="s">
        <v>49</v>
      </c>
      <c r="H75" s="50" t="s">
        <v>62</v>
      </c>
      <c r="J75" s="12" t="s">
        <v>61</v>
      </c>
    </row>
    <row r="76" spans="2:10" x14ac:dyDescent="0.25">
      <c r="C76" s="36">
        <f t="array" ref="C76:C81">MMULT(C27:E32,C62:C64)</f>
        <v>17.505882352946628</v>
      </c>
      <c r="D76" s="24"/>
      <c r="E76" s="36">
        <f t="array" ref="E76:E81">C76:C81-H27:H32</f>
        <v>17.505882352941189</v>
      </c>
      <c r="G76" s="19" t="s">
        <v>14</v>
      </c>
      <c r="H76" s="51">
        <f t="shared" ref="H76:H81" si="2">D10+E76/1000</f>
        <v>0.74850588235294113</v>
      </c>
      <c r="J76" s="46">
        <f>C69-C5</f>
        <v>0.74850588235294424</v>
      </c>
    </row>
    <row r="77" spans="2:10" x14ac:dyDescent="0.25">
      <c r="C77" s="36">
        <v>-4.9647058823585013</v>
      </c>
      <c r="D77" s="24"/>
      <c r="E77" s="36">
        <v>-4.9647058823529502</v>
      </c>
      <c r="G77" s="19" t="s">
        <v>15</v>
      </c>
      <c r="H77" s="51">
        <f t="shared" si="2"/>
        <v>-1.482964705882353</v>
      </c>
      <c r="J77" s="46">
        <f>C70-C69</f>
        <v>-1.4829647058823525</v>
      </c>
    </row>
    <row r="78" spans="2:10" x14ac:dyDescent="0.25">
      <c r="C78" s="36">
        <v>-12.541176470588127</v>
      </c>
      <c r="D78" s="24"/>
      <c r="E78" s="36">
        <v>-12.541176470588237</v>
      </c>
      <c r="G78" s="19" t="s">
        <v>16</v>
      </c>
      <c r="H78" s="51">
        <f t="shared" si="2"/>
        <v>0.73445882352941172</v>
      </c>
      <c r="J78" s="46">
        <f>C5-C70</f>
        <v>0.73445882352940828</v>
      </c>
    </row>
    <row r="79" spans="2:10" x14ac:dyDescent="0.25">
      <c r="C79" s="36">
        <v>23.77647058823819</v>
      </c>
      <c r="D79" s="24"/>
      <c r="E79" s="36">
        <v>23.776470588235306</v>
      </c>
      <c r="G79" s="20" t="s">
        <v>7</v>
      </c>
      <c r="H79" s="51">
        <f t="shared" si="2"/>
        <v>0.57377647058823533</v>
      </c>
      <c r="J79" s="46">
        <f>C5-C71</f>
        <v>0.57377647058822845</v>
      </c>
    </row>
    <row r="80" spans="2:10" x14ac:dyDescent="0.25">
      <c r="C80" s="36">
        <v>41.282352941184818</v>
      </c>
      <c r="D80" s="24"/>
      <c r="E80" s="36">
        <v>-13.717647058823559</v>
      </c>
      <c r="G80" s="20" t="s">
        <v>6</v>
      </c>
      <c r="H80" s="51">
        <f t="shared" si="2"/>
        <v>1.3222823529411765</v>
      </c>
      <c r="J80" s="46">
        <f>C69-C71</f>
        <v>1.3222823529411727</v>
      </c>
    </row>
    <row r="81" spans="2:10" x14ac:dyDescent="0.25">
      <c r="C81" s="36">
        <v>36.317647058826317</v>
      </c>
      <c r="D81" s="24"/>
      <c r="E81" s="36">
        <v>7.3176470588235993</v>
      </c>
      <c r="G81" s="20" t="s">
        <v>3</v>
      </c>
      <c r="H81" s="51">
        <f t="shared" si="2"/>
        <v>-0.16068235294117642</v>
      </c>
      <c r="J81" s="46">
        <f>C70-C71</f>
        <v>-0.16068235294117983</v>
      </c>
    </row>
    <row r="83" spans="2:10" x14ac:dyDescent="0.25">
      <c r="B83" s="12" t="s">
        <v>50</v>
      </c>
    </row>
    <row r="87" spans="2:10" x14ac:dyDescent="0.25">
      <c r="C87" s="10" t="s">
        <v>5</v>
      </c>
    </row>
    <row r="88" spans="2:10" x14ac:dyDescent="0.25">
      <c r="C88" s="35">
        <f t="array" ref="C88:H88">MMULT(TRANSPOSE(E76:E81),J27:O32)</f>
        <v>8.7529411764705944</v>
      </c>
      <c r="D88" s="35">
        <v>-4.9647058823529502</v>
      </c>
      <c r="E88" s="35">
        <v>-3.1352941176470592</v>
      </c>
      <c r="F88" s="35">
        <v>11.888235294117653</v>
      </c>
      <c r="G88" s="35">
        <v>-13.717647058823559</v>
      </c>
      <c r="H88" s="35">
        <v>1.8294117647058998</v>
      </c>
    </row>
    <row r="90" spans="2:10" x14ac:dyDescent="0.25">
      <c r="C90" s="10" t="s">
        <v>51</v>
      </c>
    </row>
    <row r="91" spans="2:10" x14ac:dyDescent="0.25">
      <c r="C91" s="48">
        <f t="array" ref="C91">MMULT(C88:H88,E76:E81)</f>
        <v>701.41764705882531</v>
      </c>
    </row>
    <row r="93" spans="2:10" x14ac:dyDescent="0.25">
      <c r="C93" s="10" t="s">
        <v>8</v>
      </c>
    </row>
    <row r="94" spans="2:10" x14ac:dyDescent="0.25">
      <c r="C94" s="35">
        <f t="array" ref="C94:H94">MMULT(TRANSPOSE(H27:H32),J27:O32)</f>
        <v>2.7200464103316335E-12</v>
      </c>
      <c r="D94" s="35">
        <v>-5.5511151231257827E-12</v>
      </c>
      <c r="E94" s="35">
        <v>2.7755575615628914E-14</v>
      </c>
      <c r="F94" s="35">
        <v>1.4432899320127035E-12</v>
      </c>
      <c r="G94" s="35">
        <v>55.000000000008377</v>
      </c>
      <c r="H94" s="35">
        <v>7.2500000000006795</v>
      </c>
    </row>
    <row r="96" spans="2:10" x14ac:dyDescent="0.25">
      <c r="C96" s="10" t="s">
        <v>52</v>
      </c>
      <c r="E96" s="10" t="s">
        <v>53</v>
      </c>
      <c r="G96" s="10" t="s">
        <v>54</v>
      </c>
    </row>
    <row r="97" spans="2:8" x14ac:dyDescent="0.25">
      <c r="C97" s="34">
        <f t="array" ref="C97">MMULT(C94:H94,H27:H32)</f>
        <v>3235.2500000009609</v>
      </c>
      <c r="E97" s="34">
        <f t="array" ref="E97">MMULT(TRANSPOSE(C62:C64),J40:J42)</f>
        <v>2533.8323529421355</v>
      </c>
      <c r="G97" s="48">
        <f>C97-E97</f>
        <v>701.41764705882542</v>
      </c>
    </row>
    <row r="100" spans="2:8" x14ac:dyDescent="0.25">
      <c r="B100" s="10" t="s">
        <v>67</v>
      </c>
    </row>
    <row r="102" spans="2:8" ht="16.8" x14ac:dyDescent="0.35">
      <c r="B102" s="10" t="s">
        <v>63</v>
      </c>
      <c r="C102" s="30">
        <f>C91/J4</f>
        <v>233.80588235294178</v>
      </c>
    </row>
    <row r="103" spans="2:8" ht="15.6" x14ac:dyDescent="0.35">
      <c r="B103" s="10" t="s">
        <v>64</v>
      </c>
      <c r="C103" s="52">
        <f>SQRT(C102)</f>
        <v>15.290712290568473</v>
      </c>
      <c r="D103" s="10" t="s">
        <v>65</v>
      </c>
    </row>
    <row r="104" spans="2:8" x14ac:dyDescent="0.25">
      <c r="H104" s="49" t="s">
        <v>66</v>
      </c>
    </row>
    <row r="105" spans="2:8" x14ac:dyDescent="0.25">
      <c r="B105" s="10" t="s">
        <v>68</v>
      </c>
      <c r="G105" s="12" t="s">
        <v>92</v>
      </c>
      <c r="H105" s="73"/>
    </row>
    <row r="106" spans="2:8" ht="15.6" x14ac:dyDescent="0.25">
      <c r="C106" s="64"/>
      <c r="D106" s="64"/>
      <c r="E106" s="64"/>
      <c r="F106" s="65"/>
      <c r="G106" s="49" t="s">
        <v>88</v>
      </c>
      <c r="H106" s="54"/>
    </row>
    <row r="107" spans="2:8" ht="15.6" x14ac:dyDescent="0.25">
      <c r="C107" s="64"/>
      <c r="D107" s="64"/>
      <c r="E107" s="64"/>
      <c r="F107" s="65"/>
      <c r="G107" s="49" t="s">
        <v>89</v>
      </c>
      <c r="H107" s="54"/>
    </row>
    <row r="108" spans="2:8" x14ac:dyDescent="0.25">
      <c r="C108" s="64"/>
      <c r="D108" s="64"/>
      <c r="E108" s="64"/>
      <c r="F108" s="65"/>
      <c r="G108" s="49" t="s">
        <v>91</v>
      </c>
      <c r="H108" s="54"/>
    </row>
    <row r="109" spans="2:8" s="24" customFormat="1" x14ac:dyDescent="0.25">
      <c r="C109" s="65"/>
      <c r="D109" s="65"/>
      <c r="E109" s="65"/>
      <c r="F109" s="65"/>
      <c r="H109" s="66"/>
    </row>
    <row r="111" spans="2:8" x14ac:dyDescent="0.25">
      <c r="B111" s="10" t="s">
        <v>69</v>
      </c>
    </row>
    <row r="112" spans="2:8" x14ac:dyDescent="0.25">
      <c r="C112" s="35"/>
      <c r="D112" s="35"/>
      <c r="E112" s="35"/>
      <c r="F112" s="29"/>
    </row>
    <row r="113" spans="2:10" x14ac:dyDescent="0.25">
      <c r="C113" s="35"/>
      <c r="D113" s="35"/>
      <c r="E113" s="35"/>
      <c r="F113" s="29"/>
    </row>
    <row r="114" spans="2:10" x14ac:dyDescent="0.25">
      <c r="C114" s="35"/>
      <c r="D114" s="35"/>
      <c r="E114" s="35"/>
      <c r="F114" s="29"/>
    </row>
    <row r="115" spans="2:10" x14ac:dyDescent="0.25">
      <c r="C115" s="35"/>
      <c r="D115" s="35"/>
      <c r="E115" s="35"/>
      <c r="F115" s="29"/>
    </row>
    <row r="116" spans="2:10" x14ac:dyDescent="0.25">
      <c r="C116" s="35"/>
      <c r="D116" s="35"/>
      <c r="E116" s="35"/>
      <c r="F116" s="29"/>
    </row>
    <row r="117" spans="2:10" x14ac:dyDescent="0.25">
      <c r="C117" s="35"/>
      <c r="D117" s="35"/>
      <c r="E117" s="35"/>
      <c r="F117" s="29"/>
    </row>
    <row r="118" spans="2:10" x14ac:dyDescent="0.25">
      <c r="J118" s="49" t="s">
        <v>71</v>
      </c>
    </row>
    <row r="119" spans="2:10" x14ac:dyDescent="0.25">
      <c r="B119" s="10" t="s">
        <v>70</v>
      </c>
      <c r="C119" s="55"/>
      <c r="D119" s="35"/>
      <c r="E119" s="35"/>
      <c r="F119" s="35"/>
      <c r="G119" s="35"/>
      <c r="H119" s="35"/>
      <c r="J119" s="54"/>
    </row>
    <row r="120" spans="2:10" x14ac:dyDescent="0.25">
      <c r="C120" s="35"/>
      <c r="D120" s="55"/>
      <c r="E120" s="35"/>
      <c r="F120" s="35"/>
      <c r="G120" s="35"/>
      <c r="H120" s="35"/>
      <c r="J120" s="54"/>
    </row>
    <row r="121" spans="2:10" x14ac:dyDescent="0.25">
      <c r="C121" s="35"/>
      <c r="D121" s="35"/>
      <c r="E121" s="55"/>
      <c r="F121" s="35"/>
      <c r="G121" s="35"/>
      <c r="H121" s="35"/>
      <c r="J121" s="54"/>
    </row>
    <row r="122" spans="2:10" x14ac:dyDescent="0.25">
      <c r="C122" s="35"/>
      <c r="D122" s="35"/>
      <c r="E122" s="35"/>
      <c r="F122" s="55"/>
      <c r="G122" s="35"/>
      <c r="H122" s="35"/>
      <c r="J122" s="54"/>
    </row>
    <row r="123" spans="2:10" x14ac:dyDescent="0.25">
      <c r="C123" s="35"/>
      <c r="D123" s="35"/>
      <c r="E123" s="35"/>
      <c r="F123" s="35"/>
      <c r="G123" s="55"/>
      <c r="H123" s="35"/>
      <c r="J123" s="54"/>
    </row>
    <row r="124" spans="2:10" x14ac:dyDescent="0.25">
      <c r="C124" s="35"/>
      <c r="D124" s="35"/>
      <c r="E124" s="35"/>
      <c r="F124" s="35"/>
      <c r="G124" s="35"/>
      <c r="H124" s="55"/>
      <c r="J124" s="54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4"/>
  <sheetViews>
    <sheetView topLeftCell="A100" zoomScale="115" zoomScaleNormal="115" workbookViewId="0">
      <selection activeCell="J119" sqref="J119:J124"/>
    </sheetView>
  </sheetViews>
  <sheetFormatPr defaultRowHeight="13.2" x14ac:dyDescent="0.25"/>
  <cols>
    <col min="3" max="3" width="9.109375" customWidth="1"/>
    <col min="4" max="4" width="8.77734375" customWidth="1"/>
    <col min="5" max="5" width="8.44140625" customWidth="1"/>
    <col min="6" max="6" width="8.21875" customWidth="1"/>
    <col min="7" max="8" width="9" bestFit="1" customWidth="1"/>
    <col min="10" max="10" width="8.21875" customWidth="1"/>
  </cols>
  <sheetData>
    <row r="1" spans="1:15" x14ac:dyDescent="0.25">
      <c r="A1" s="25"/>
      <c r="B1" s="13"/>
      <c r="C1" s="13"/>
      <c r="D1" s="13"/>
      <c r="G1" s="8"/>
      <c r="H1" s="8"/>
      <c r="I1" s="8"/>
      <c r="J1" s="8"/>
      <c r="K1" s="8"/>
      <c r="L1" s="8"/>
      <c r="M1" s="8"/>
      <c r="N1" s="8"/>
      <c r="O1" s="8"/>
    </row>
    <row r="2" spans="1:15" ht="14.4" x14ac:dyDescent="0.25">
      <c r="A2" s="27" t="s">
        <v>140</v>
      </c>
      <c r="B2" s="13"/>
      <c r="C2" s="13"/>
      <c r="D2" s="13"/>
      <c r="G2" s="8"/>
      <c r="H2" s="8"/>
      <c r="I2" s="32" t="s">
        <v>24</v>
      </c>
      <c r="J2" s="32">
        <v>6</v>
      </c>
      <c r="K2" s="107"/>
      <c r="L2" s="8"/>
      <c r="M2" s="8"/>
      <c r="N2" s="8"/>
      <c r="O2" s="8"/>
    </row>
    <row r="3" spans="1:15" ht="14.4" x14ac:dyDescent="0.25">
      <c r="A3" s="56"/>
      <c r="B3" s="13"/>
      <c r="C3" s="13"/>
      <c r="D3" s="13"/>
      <c r="G3" s="11"/>
      <c r="H3" s="8"/>
      <c r="I3" s="32" t="s">
        <v>25</v>
      </c>
      <c r="J3" s="32">
        <v>3</v>
      </c>
      <c r="K3" s="107"/>
      <c r="L3" s="8"/>
      <c r="M3" s="8"/>
      <c r="N3" s="8"/>
      <c r="O3" s="8"/>
    </row>
    <row r="4" spans="1:15" ht="14.4" x14ac:dyDescent="0.25">
      <c r="A4" s="57" t="s">
        <v>0</v>
      </c>
      <c r="B4" s="13"/>
      <c r="F4" s="8"/>
      <c r="G4" s="7"/>
      <c r="H4" s="8"/>
      <c r="I4" s="58" t="s">
        <v>74</v>
      </c>
      <c r="J4" s="58">
        <f>J2-J3</f>
        <v>3</v>
      </c>
      <c r="K4" s="107"/>
      <c r="L4" s="8"/>
      <c r="M4" s="8"/>
      <c r="N4" s="8"/>
      <c r="O4" s="8"/>
    </row>
    <row r="5" spans="1:15" ht="14.4" x14ac:dyDescent="0.25">
      <c r="A5" s="57"/>
      <c r="B5" s="69" t="s">
        <v>80</v>
      </c>
      <c r="C5" s="70">
        <f>'Stały A'!C19</f>
        <v>100.73099999999999</v>
      </c>
      <c r="D5" s="10" t="s">
        <v>72</v>
      </c>
      <c r="F5" s="8"/>
      <c r="G5" s="7"/>
      <c r="H5" s="8"/>
      <c r="I5" s="33"/>
      <c r="J5" s="33"/>
      <c r="K5" s="107"/>
      <c r="L5" s="8"/>
      <c r="M5" s="8"/>
      <c r="N5" s="8"/>
      <c r="O5" s="8"/>
    </row>
    <row r="6" spans="1:15" ht="14.4" x14ac:dyDescent="0.25">
      <c r="A6" s="57"/>
      <c r="B6" s="14" t="s">
        <v>83</v>
      </c>
      <c r="F6" s="8"/>
      <c r="G6" s="7"/>
      <c r="H6" s="8"/>
      <c r="I6" s="33"/>
      <c r="J6" s="33"/>
      <c r="K6" s="107"/>
      <c r="L6" s="8"/>
      <c r="M6" s="8"/>
      <c r="N6" s="8"/>
      <c r="O6" s="8"/>
    </row>
    <row r="7" spans="1:15" ht="14.4" x14ac:dyDescent="0.25">
      <c r="A7" s="57"/>
      <c r="B7" s="13"/>
      <c r="F7" s="8"/>
      <c r="G7" s="7"/>
      <c r="H7" s="8"/>
      <c r="I7" s="33"/>
      <c r="J7" s="33"/>
      <c r="K7" s="107"/>
      <c r="L7" s="8"/>
      <c r="M7" s="8"/>
      <c r="N7" s="8"/>
      <c r="O7" s="8"/>
    </row>
    <row r="8" spans="1:15" ht="14.4" x14ac:dyDescent="0.25">
      <c r="A8" s="57"/>
      <c r="B8" s="13"/>
      <c r="C8" t="s">
        <v>1</v>
      </c>
      <c r="F8" s="8"/>
      <c r="G8" s="7"/>
      <c r="H8" s="8"/>
      <c r="I8" s="33"/>
      <c r="J8" s="33"/>
      <c r="K8" s="107"/>
      <c r="L8" s="8"/>
      <c r="M8" s="8"/>
      <c r="N8" s="8"/>
      <c r="O8" s="8"/>
    </row>
    <row r="9" spans="1:15" ht="15.6" x14ac:dyDescent="0.25">
      <c r="A9" s="56"/>
      <c r="B9" s="13"/>
      <c r="D9" s="18" t="s">
        <v>17</v>
      </c>
      <c r="E9" s="18" t="s">
        <v>13</v>
      </c>
      <c r="G9" s="18" t="s">
        <v>22</v>
      </c>
      <c r="H9" s="8"/>
      <c r="I9" s="8"/>
      <c r="J9" s="8"/>
      <c r="K9" s="107"/>
      <c r="L9" s="8"/>
      <c r="M9" s="8"/>
      <c r="N9" s="8"/>
      <c r="O9" s="8"/>
    </row>
    <row r="10" spans="1:15" ht="14.4" x14ac:dyDescent="0.25">
      <c r="C10" s="19" t="s">
        <v>14</v>
      </c>
      <c r="D10" s="23">
        <v>0.73099999999999998</v>
      </c>
      <c r="E10" s="22">
        <v>2</v>
      </c>
      <c r="G10" s="31">
        <f>C5-C19</f>
        <v>0.73099999999999454</v>
      </c>
      <c r="K10" s="107"/>
    </row>
    <row r="11" spans="1:15" ht="14.4" x14ac:dyDescent="0.25">
      <c r="C11" s="19" t="s">
        <v>15</v>
      </c>
      <c r="D11" s="23">
        <v>-1.478</v>
      </c>
      <c r="E11" s="22">
        <v>1</v>
      </c>
      <c r="F11" s="6"/>
      <c r="G11" s="31">
        <f>C20-C5</f>
        <v>-1.4779999999999944</v>
      </c>
      <c r="K11" s="107"/>
    </row>
    <row r="12" spans="1:15" ht="14.4" x14ac:dyDescent="0.25">
      <c r="C12" s="19" t="s">
        <v>16</v>
      </c>
      <c r="D12" s="23">
        <v>0.747</v>
      </c>
      <c r="E12" s="22">
        <v>4</v>
      </c>
      <c r="G12" s="31">
        <f>C19-C20</f>
        <v>0.74699999999999989</v>
      </c>
      <c r="K12" s="107"/>
    </row>
    <row r="13" spans="1:15" ht="14.4" x14ac:dyDescent="0.25">
      <c r="C13" s="20" t="s">
        <v>7</v>
      </c>
      <c r="D13" s="21">
        <v>0.55000000000000004</v>
      </c>
      <c r="E13" s="22">
        <v>2</v>
      </c>
      <c r="G13" s="31">
        <f>C19-C21</f>
        <v>0.54999999999999716</v>
      </c>
      <c r="K13" s="107"/>
    </row>
    <row r="14" spans="1:15" ht="14.4" x14ac:dyDescent="0.25">
      <c r="C14" s="20" t="s">
        <v>6</v>
      </c>
      <c r="D14" s="21">
        <v>1.3360000000000001</v>
      </c>
      <c r="E14" s="22">
        <v>1</v>
      </c>
      <c r="G14" s="31">
        <f>C5-C21</f>
        <v>1.2809999999999917</v>
      </c>
      <c r="K14" s="107"/>
    </row>
    <row r="15" spans="1:15" x14ac:dyDescent="0.25">
      <c r="C15" s="20" t="s">
        <v>3</v>
      </c>
      <c r="D15" s="21">
        <v>-0.16800000000000001</v>
      </c>
      <c r="E15" s="22">
        <v>4</v>
      </c>
      <c r="F15" s="6"/>
      <c r="G15" s="31">
        <f>C20-C21</f>
        <v>-0.19700000000000273</v>
      </c>
    </row>
    <row r="16" spans="1:15" x14ac:dyDescent="0.25">
      <c r="C16" s="2"/>
      <c r="E16" s="4"/>
      <c r="F16" s="6"/>
    </row>
    <row r="17" spans="1:15" x14ac:dyDescent="0.25">
      <c r="A17" s="10" t="s">
        <v>73</v>
      </c>
      <c r="E17" s="5"/>
      <c r="F17" s="6"/>
    </row>
    <row r="18" spans="1:15" x14ac:dyDescent="0.25">
      <c r="D18" s="9"/>
      <c r="E18" s="9"/>
    </row>
    <row r="19" spans="1:15" ht="15.6" x14ac:dyDescent="0.25">
      <c r="B19" s="10" t="s">
        <v>18</v>
      </c>
      <c r="C19" s="1">
        <f>C5-D10</f>
        <v>100</v>
      </c>
    </row>
    <row r="20" spans="1:15" ht="15.6" x14ac:dyDescent="0.25">
      <c r="B20" s="10" t="s">
        <v>20</v>
      </c>
      <c r="C20" s="1">
        <f>C5+D11</f>
        <v>99.253</v>
      </c>
    </row>
    <row r="21" spans="1:15" ht="15.6" x14ac:dyDescent="0.25">
      <c r="B21" s="10" t="s">
        <v>21</v>
      </c>
      <c r="C21" s="1">
        <f>C19-D13</f>
        <v>99.45</v>
      </c>
    </row>
    <row r="23" spans="1:15" x14ac:dyDescent="0.25">
      <c r="A23" s="10" t="s">
        <v>136</v>
      </c>
    </row>
    <row r="25" spans="1:15" x14ac:dyDescent="0.25">
      <c r="B25" s="10" t="s">
        <v>26</v>
      </c>
      <c r="H25" s="18" t="s">
        <v>28</v>
      </c>
      <c r="J25" s="10" t="s">
        <v>29</v>
      </c>
    </row>
    <row r="26" spans="1:15" x14ac:dyDescent="0.25">
      <c r="C26" s="18" t="s">
        <v>27</v>
      </c>
      <c r="D26" s="18" t="s">
        <v>11</v>
      </c>
      <c r="E26" s="18" t="s">
        <v>12</v>
      </c>
    </row>
    <row r="27" spans="1:15" x14ac:dyDescent="0.25">
      <c r="B27" s="19" t="s">
        <v>14</v>
      </c>
      <c r="C27" s="34">
        <v>-1</v>
      </c>
      <c r="D27" s="34">
        <v>0</v>
      </c>
      <c r="E27" s="34">
        <v>0</v>
      </c>
      <c r="H27" s="37">
        <f t="shared" ref="H27:H32" si="0">(D10-G10)*1000</f>
        <v>5.440092820663267E-12</v>
      </c>
      <c r="J27" s="34">
        <f>1/E10</f>
        <v>0.5</v>
      </c>
      <c r="K27" s="34">
        <v>0</v>
      </c>
      <c r="L27" s="34">
        <v>0</v>
      </c>
      <c r="M27" s="34">
        <v>0</v>
      </c>
      <c r="N27" s="34">
        <v>0</v>
      </c>
      <c r="O27" s="34">
        <v>0</v>
      </c>
    </row>
    <row r="28" spans="1:15" x14ac:dyDescent="0.25">
      <c r="B28" s="19" t="s">
        <v>15</v>
      </c>
      <c r="C28" s="34">
        <v>0</v>
      </c>
      <c r="D28" s="34">
        <v>1</v>
      </c>
      <c r="E28" s="34">
        <v>0</v>
      </c>
      <c r="H28" s="37">
        <f t="shared" si="0"/>
        <v>-5.5511151231257827E-12</v>
      </c>
      <c r="J28" s="34">
        <v>0</v>
      </c>
      <c r="K28" s="34">
        <f>1/E11</f>
        <v>1</v>
      </c>
      <c r="L28" s="34">
        <v>0</v>
      </c>
      <c r="M28" s="34">
        <v>0</v>
      </c>
      <c r="N28" s="34">
        <v>0</v>
      </c>
      <c r="O28" s="34">
        <v>0</v>
      </c>
    </row>
    <row r="29" spans="1:15" x14ac:dyDescent="0.25">
      <c r="B29" s="19" t="s">
        <v>16</v>
      </c>
      <c r="C29" s="34">
        <v>1</v>
      </c>
      <c r="D29" s="34">
        <v>-1</v>
      </c>
      <c r="E29" s="34">
        <v>0</v>
      </c>
      <c r="H29" s="37">
        <f t="shared" si="0"/>
        <v>1.1102230246251565E-13</v>
      </c>
      <c r="J29" s="34">
        <v>0</v>
      </c>
      <c r="K29" s="34">
        <v>0</v>
      </c>
      <c r="L29" s="34">
        <f>1/E12</f>
        <v>0.25</v>
      </c>
      <c r="M29" s="34">
        <v>0</v>
      </c>
      <c r="N29" s="34">
        <v>0</v>
      </c>
      <c r="O29" s="34">
        <v>0</v>
      </c>
    </row>
    <row r="30" spans="1:15" x14ac:dyDescent="0.25">
      <c r="B30" s="20" t="s">
        <v>7</v>
      </c>
      <c r="C30" s="34">
        <v>1</v>
      </c>
      <c r="D30" s="34">
        <v>0</v>
      </c>
      <c r="E30" s="34">
        <v>-1</v>
      </c>
      <c r="H30" s="37">
        <f t="shared" si="0"/>
        <v>2.886579864025407E-12</v>
      </c>
      <c r="J30" s="34">
        <v>0</v>
      </c>
      <c r="K30" s="34">
        <v>0</v>
      </c>
      <c r="L30" s="34">
        <v>0</v>
      </c>
      <c r="M30" s="34">
        <f>1/E13</f>
        <v>0.5</v>
      </c>
      <c r="N30" s="34">
        <v>0</v>
      </c>
      <c r="O30" s="34">
        <v>0</v>
      </c>
    </row>
    <row r="31" spans="1:15" x14ac:dyDescent="0.25">
      <c r="B31" s="20" t="s">
        <v>6</v>
      </c>
      <c r="C31" s="34">
        <v>0</v>
      </c>
      <c r="D31" s="34">
        <v>0</v>
      </c>
      <c r="E31" s="34">
        <v>-1</v>
      </c>
      <c r="H31" s="37">
        <f t="shared" si="0"/>
        <v>55.000000000008377</v>
      </c>
      <c r="J31" s="34">
        <v>0</v>
      </c>
      <c r="K31" s="34">
        <v>0</v>
      </c>
      <c r="L31" s="34">
        <v>0</v>
      </c>
      <c r="M31" s="34">
        <v>0</v>
      </c>
      <c r="N31" s="34">
        <f>1/E14</f>
        <v>1</v>
      </c>
      <c r="O31" s="34">
        <v>0</v>
      </c>
    </row>
    <row r="32" spans="1:15" x14ac:dyDescent="0.25">
      <c r="B32" s="20" t="s">
        <v>3</v>
      </c>
      <c r="C32" s="34">
        <v>0</v>
      </c>
      <c r="D32" s="34">
        <v>1</v>
      </c>
      <c r="E32" s="34">
        <v>-1</v>
      </c>
      <c r="H32" s="37">
        <f t="shared" si="0"/>
        <v>29.000000000002718</v>
      </c>
      <c r="J32" s="34">
        <v>0</v>
      </c>
      <c r="K32" s="34">
        <v>0</v>
      </c>
      <c r="L32" s="34">
        <v>0</v>
      </c>
      <c r="M32" s="34">
        <v>0</v>
      </c>
      <c r="N32" s="34">
        <v>0</v>
      </c>
      <c r="O32" s="34">
        <f>1/E15</f>
        <v>0.25</v>
      </c>
    </row>
    <row r="34" spans="2:19" x14ac:dyDescent="0.25">
      <c r="B34" s="38" t="s">
        <v>30</v>
      </c>
    </row>
    <row r="35" spans="2:19" x14ac:dyDescent="0.25">
      <c r="C35" s="34">
        <f t="array" ref="C35:H37">TRANSPOSE(C27:E32)</f>
        <v>-1</v>
      </c>
      <c r="D35" s="34">
        <v>0</v>
      </c>
      <c r="E35" s="34">
        <v>1</v>
      </c>
      <c r="F35" s="34">
        <v>1</v>
      </c>
      <c r="G35" s="34">
        <v>0</v>
      </c>
      <c r="H35" s="34">
        <v>0</v>
      </c>
    </row>
    <row r="36" spans="2:19" x14ac:dyDescent="0.25">
      <c r="C36" s="34">
        <v>0</v>
      </c>
      <c r="D36" s="34">
        <v>1</v>
      </c>
      <c r="E36" s="34">
        <v>-1</v>
      </c>
      <c r="F36" s="34">
        <v>0</v>
      </c>
      <c r="G36" s="34">
        <v>0</v>
      </c>
      <c r="H36" s="34">
        <v>1</v>
      </c>
    </row>
    <row r="37" spans="2:19" x14ac:dyDescent="0.25">
      <c r="C37" s="34">
        <v>0</v>
      </c>
      <c r="D37" s="34">
        <v>0</v>
      </c>
      <c r="E37" s="34">
        <v>0</v>
      </c>
      <c r="F37" s="34">
        <v>-1</v>
      </c>
      <c r="G37" s="34">
        <v>-1</v>
      </c>
      <c r="H37" s="34">
        <v>-1</v>
      </c>
    </row>
    <row r="38" spans="2:19" x14ac:dyDescent="0.25">
      <c r="C38" s="24"/>
      <c r="D38" s="24"/>
      <c r="E38" s="24"/>
      <c r="F38" s="24"/>
      <c r="G38" s="24"/>
      <c r="H38" s="24"/>
    </row>
    <row r="39" spans="2:19" x14ac:dyDescent="0.25">
      <c r="J39" s="10" t="s">
        <v>9</v>
      </c>
    </row>
    <row r="40" spans="2:19" x14ac:dyDescent="0.25">
      <c r="B40" s="10" t="s">
        <v>31</v>
      </c>
      <c r="C40" s="34">
        <f t="array" ref="C40:H42">MMULT(C35:H37,J27:O32)</f>
        <v>-0.5</v>
      </c>
      <c r="D40" s="34">
        <v>0</v>
      </c>
      <c r="E40" s="34">
        <v>0.25</v>
      </c>
      <c r="F40" s="34">
        <v>0.5</v>
      </c>
      <c r="G40" s="34">
        <v>0</v>
      </c>
      <c r="H40" s="34">
        <v>0</v>
      </c>
      <c r="J40" s="35">
        <f t="array" ref="J40:J42">MMULT(C40:H42,H27:H32)</f>
        <v>-1.2490009027033011E-12</v>
      </c>
    </row>
    <row r="41" spans="2:19" x14ac:dyDescent="0.25">
      <c r="C41" s="34">
        <v>0</v>
      </c>
      <c r="D41" s="34">
        <v>1</v>
      </c>
      <c r="E41" s="34">
        <v>-0.25</v>
      </c>
      <c r="F41" s="34">
        <v>0</v>
      </c>
      <c r="G41" s="34">
        <v>0</v>
      </c>
      <c r="H41" s="34">
        <v>0.25</v>
      </c>
      <c r="J41" s="35">
        <v>7.2499999999951008</v>
      </c>
    </row>
    <row r="42" spans="2:19" x14ac:dyDescent="0.25">
      <c r="C42" s="34">
        <v>0</v>
      </c>
      <c r="D42" s="34">
        <v>0</v>
      </c>
      <c r="E42" s="34">
        <v>0</v>
      </c>
      <c r="F42" s="34">
        <v>-0.5</v>
      </c>
      <c r="G42" s="34">
        <v>-1</v>
      </c>
      <c r="H42" s="34">
        <v>-0.25</v>
      </c>
      <c r="J42" s="35">
        <v>-62.250000000010502</v>
      </c>
    </row>
    <row r="43" spans="2:19" x14ac:dyDescent="0.25">
      <c r="C43" s="24"/>
      <c r="D43" s="24"/>
      <c r="E43" s="24"/>
      <c r="F43" s="24"/>
      <c r="G43" s="24"/>
      <c r="H43" s="24"/>
      <c r="J43" s="59"/>
    </row>
    <row r="44" spans="2:19" x14ac:dyDescent="0.25">
      <c r="L44" s="44"/>
      <c r="M44" s="44"/>
      <c r="N44" s="44"/>
      <c r="O44" s="44"/>
      <c r="P44" s="44"/>
      <c r="Q44" s="44"/>
    </row>
    <row r="45" spans="2:19" x14ac:dyDescent="0.25">
      <c r="B45" s="10" t="s">
        <v>32</v>
      </c>
      <c r="P45" s="30"/>
      <c r="Q45" s="30"/>
      <c r="R45" s="30"/>
      <c r="S45" s="30"/>
    </row>
    <row r="46" spans="2:19" x14ac:dyDescent="0.25">
      <c r="C46" s="34">
        <f t="array" ref="C46:E48">MMULT(C40:H42,C27:E32)</f>
        <v>1.25</v>
      </c>
      <c r="D46" s="34">
        <v>-0.25</v>
      </c>
      <c r="E46" s="34">
        <v>-0.5</v>
      </c>
      <c r="F46" s="24"/>
      <c r="L46" s="42"/>
      <c r="M46" s="43"/>
      <c r="N46" s="43"/>
      <c r="O46" s="43"/>
    </row>
    <row r="47" spans="2:19" x14ac:dyDescent="0.25">
      <c r="C47" s="34">
        <v>-0.25</v>
      </c>
      <c r="D47" s="34">
        <v>1.5</v>
      </c>
      <c r="E47" s="34">
        <v>-0.25</v>
      </c>
      <c r="F47" s="24"/>
      <c r="L47" s="43"/>
      <c r="M47" s="42"/>
      <c r="N47" s="43"/>
      <c r="O47" s="43"/>
    </row>
    <row r="48" spans="2:19" x14ac:dyDescent="0.25">
      <c r="C48" s="34">
        <v>-0.5</v>
      </c>
      <c r="D48" s="34">
        <v>-0.25</v>
      </c>
      <c r="E48" s="34">
        <v>1.75</v>
      </c>
      <c r="F48" s="24"/>
      <c r="L48" s="42"/>
      <c r="M48" s="43"/>
      <c r="N48" s="42"/>
      <c r="O48" s="42"/>
    </row>
    <row r="49" spans="2:18" x14ac:dyDescent="0.25">
      <c r="C49" s="24"/>
      <c r="D49" s="24"/>
      <c r="E49" s="24"/>
      <c r="F49" s="24"/>
      <c r="L49" s="42"/>
      <c r="M49" s="43"/>
      <c r="N49" s="42"/>
      <c r="O49" s="42"/>
    </row>
    <row r="51" spans="2:18" s="12" customFormat="1" x14ac:dyDescent="0.25">
      <c r="B51" s="12" t="s">
        <v>33</v>
      </c>
      <c r="D51" s="60">
        <f t="array" ref="D51">MDETERM(C46:E48)</f>
        <v>2.6562500000000004</v>
      </c>
    </row>
    <row r="53" spans="2:18" x14ac:dyDescent="0.25">
      <c r="B53" s="10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</row>
    <row r="54" spans="2:18" x14ac:dyDescent="0.25"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</row>
    <row r="55" spans="2:18" ht="15.6" x14ac:dyDescent="0.25">
      <c r="B55" s="10" t="s">
        <v>75</v>
      </c>
      <c r="H55" s="24"/>
      <c r="I55" s="61"/>
      <c r="J55" s="24"/>
      <c r="K55" s="24"/>
      <c r="L55" s="24"/>
      <c r="M55" s="24"/>
      <c r="N55" s="24"/>
      <c r="O55" s="24"/>
      <c r="P55" s="24"/>
      <c r="Q55" s="24"/>
      <c r="R55" s="24"/>
    </row>
    <row r="56" spans="2:18" x14ac:dyDescent="0.25">
      <c r="C56" s="40">
        <f t="array" ref="C56:E58">MINVERSE(C46:E48)</f>
        <v>0.96470588235294108</v>
      </c>
      <c r="D56" s="40">
        <v>0.21176470588235291</v>
      </c>
      <c r="E56" s="40">
        <v>0.30588235294117644</v>
      </c>
      <c r="F56" s="62"/>
      <c r="G56" s="30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</row>
    <row r="57" spans="2:18" x14ac:dyDescent="0.25">
      <c r="C57" s="40">
        <v>0.21176470588235297</v>
      </c>
      <c r="D57" s="40">
        <v>0.72941176470588232</v>
      </c>
      <c r="E57" s="40">
        <v>0.16470588235294115</v>
      </c>
      <c r="F57" s="62"/>
      <c r="G57" s="30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</row>
    <row r="58" spans="2:18" x14ac:dyDescent="0.25">
      <c r="C58" s="40">
        <v>0.30588235294117644</v>
      </c>
      <c r="D58" s="40">
        <v>0.16470588235294115</v>
      </c>
      <c r="E58" s="40">
        <v>0.6823529411764705</v>
      </c>
      <c r="F58" s="62"/>
      <c r="G58" s="30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</row>
    <row r="59" spans="2:18" x14ac:dyDescent="0.25">
      <c r="C59" s="62"/>
      <c r="D59" s="62"/>
      <c r="E59" s="62"/>
      <c r="F59" s="62"/>
      <c r="G59" s="30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</row>
    <row r="60" spans="2:18" x14ac:dyDescent="0.25"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</row>
    <row r="61" spans="2:18" ht="15.6" x14ac:dyDescent="0.25">
      <c r="B61" s="10" t="s">
        <v>76</v>
      </c>
    </row>
    <row r="62" spans="2:18" x14ac:dyDescent="0.25">
      <c r="C62" s="63">
        <f t="array" ref="C62:C64">MMULT(C56:E58,J40:J42)</f>
        <v>-17.505882352946628</v>
      </c>
    </row>
    <row r="63" spans="2:18" x14ac:dyDescent="0.25">
      <c r="C63" s="63">
        <v>-4.9647058823585075</v>
      </c>
    </row>
    <row r="64" spans="2:18" x14ac:dyDescent="0.25">
      <c r="C64" s="63">
        <v>-41.282352941184826</v>
      </c>
    </row>
    <row r="65" spans="2:10" x14ac:dyDescent="0.25">
      <c r="C65" s="28"/>
    </row>
    <row r="67" spans="2:10" x14ac:dyDescent="0.25">
      <c r="B67" s="10" t="s">
        <v>47</v>
      </c>
    </row>
    <row r="69" spans="2:10" ht="15.6" x14ac:dyDescent="0.25">
      <c r="B69" s="49" t="s">
        <v>78</v>
      </c>
      <c r="C69" s="67">
        <f>C19+C62/1000</f>
        <v>99.98249411764705</v>
      </c>
    </row>
    <row r="70" spans="2:10" ht="15.6" x14ac:dyDescent="0.25">
      <c r="B70" s="49" t="s">
        <v>58</v>
      </c>
      <c r="C70" s="49">
        <f>C20+C63/1000</f>
        <v>99.248035294117642</v>
      </c>
    </row>
    <row r="71" spans="2:10" ht="15.6" x14ac:dyDescent="0.25">
      <c r="B71" s="49" t="s">
        <v>59</v>
      </c>
      <c r="C71" s="49">
        <f>C21+C64/1000</f>
        <v>99.408717647058822</v>
      </c>
    </row>
    <row r="73" spans="2:10" x14ac:dyDescent="0.25">
      <c r="B73" s="10" t="s">
        <v>48</v>
      </c>
      <c r="G73" s="10" t="s">
        <v>55</v>
      </c>
      <c r="J73" s="12" t="s">
        <v>60</v>
      </c>
    </row>
    <row r="75" spans="2:10" ht="15.6" x14ac:dyDescent="0.25">
      <c r="C75" s="10" t="s">
        <v>2</v>
      </c>
      <c r="E75" s="10" t="s">
        <v>49</v>
      </c>
      <c r="H75" s="50" t="s">
        <v>62</v>
      </c>
      <c r="J75" s="12" t="s">
        <v>61</v>
      </c>
    </row>
    <row r="76" spans="2:10" x14ac:dyDescent="0.25">
      <c r="C76" s="36">
        <f t="array" ref="C76:C81">MMULT(C27:E32,C62:C64)</f>
        <v>17.505882352946628</v>
      </c>
      <c r="D76" s="24"/>
      <c r="E76" s="36">
        <f t="array" ref="E76:E81">C76:C81-H27:H32</f>
        <v>17.505882352941189</v>
      </c>
      <c r="G76" s="19" t="s">
        <v>14</v>
      </c>
      <c r="H76" s="51">
        <f t="shared" ref="H76:H81" si="1">D10+E76/1000</f>
        <v>0.74850588235294113</v>
      </c>
      <c r="J76" s="46">
        <f>C5-C69</f>
        <v>0.74850588235294424</v>
      </c>
    </row>
    <row r="77" spans="2:10" x14ac:dyDescent="0.25">
      <c r="C77" s="36">
        <v>-4.9647058823585075</v>
      </c>
      <c r="D77" s="24"/>
      <c r="E77" s="36">
        <v>-4.9647058823529564</v>
      </c>
      <c r="G77" s="19" t="s">
        <v>15</v>
      </c>
      <c r="H77" s="51">
        <f t="shared" si="1"/>
        <v>-1.482964705882353</v>
      </c>
      <c r="J77" s="46">
        <f>C70-C5</f>
        <v>-1.4829647058823525</v>
      </c>
    </row>
    <row r="78" spans="2:10" x14ac:dyDescent="0.25">
      <c r="C78" s="36">
        <v>-12.54117647058812</v>
      </c>
      <c r="D78" s="24"/>
      <c r="E78" s="36">
        <v>-12.54117647058823</v>
      </c>
      <c r="G78" s="19" t="s">
        <v>16</v>
      </c>
      <c r="H78" s="51">
        <f t="shared" si="1"/>
        <v>0.73445882352941172</v>
      </c>
      <c r="J78" s="46">
        <f>C69-C70</f>
        <v>0.73445882352940828</v>
      </c>
    </row>
    <row r="79" spans="2:10" x14ac:dyDescent="0.25">
      <c r="C79" s="36">
        <v>23.776470588238197</v>
      </c>
      <c r="D79" s="24"/>
      <c r="E79" s="36">
        <v>23.776470588235313</v>
      </c>
      <c r="G79" s="20" t="s">
        <v>7</v>
      </c>
      <c r="H79" s="51">
        <f t="shared" si="1"/>
        <v>0.57377647058823533</v>
      </c>
      <c r="J79" s="46">
        <f>C69-C71</f>
        <v>0.57377647058822845</v>
      </c>
    </row>
    <row r="80" spans="2:10" x14ac:dyDescent="0.25">
      <c r="C80" s="36">
        <v>41.282352941184826</v>
      </c>
      <c r="D80" s="24"/>
      <c r="E80" s="36">
        <v>-13.717647058823552</v>
      </c>
      <c r="G80" s="20" t="s">
        <v>6</v>
      </c>
      <c r="H80" s="51">
        <f t="shared" si="1"/>
        <v>1.3222823529411765</v>
      </c>
      <c r="J80" s="46">
        <f>C5-C71</f>
        <v>1.3222823529411727</v>
      </c>
    </row>
    <row r="81" spans="2:10" x14ac:dyDescent="0.25">
      <c r="C81" s="36">
        <v>36.317647058826317</v>
      </c>
      <c r="D81" s="24"/>
      <c r="E81" s="36">
        <v>7.3176470588235993</v>
      </c>
      <c r="G81" s="20" t="s">
        <v>3</v>
      </c>
      <c r="H81" s="51">
        <f t="shared" si="1"/>
        <v>-0.16068235294117642</v>
      </c>
      <c r="J81" s="46">
        <f>C70-C71</f>
        <v>-0.16068235294117983</v>
      </c>
    </row>
    <row r="83" spans="2:10" x14ac:dyDescent="0.25">
      <c r="B83" s="12" t="s">
        <v>50</v>
      </c>
    </row>
    <row r="87" spans="2:10" x14ac:dyDescent="0.25">
      <c r="C87" s="10" t="s">
        <v>5</v>
      </c>
    </row>
    <row r="88" spans="2:10" x14ac:dyDescent="0.25">
      <c r="C88" s="35">
        <f t="array" ref="C88:H88">MMULT(TRANSPOSE(E76:E81),J27:O32)</f>
        <v>8.7529411764705944</v>
      </c>
      <c r="D88" s="35">
        <v>-4.9647058823529564</v>
      </c>
      <c r="E88" s="35">
        <v>-3.1352941176470575</v>
      </c>
      <c r="F88" s="35">
        <v>11.888235294117656</v>
      </c>
      <c r="G88" s="35">
        <v>-13.717647058823552</v>
      </c>
      <c r="H88" s="35">
        <v>1.8294117647058998</v>
      </c>
    </row>
    <row r="90" spans="2:10" x14ac:dyDescent="0.25">
      <c r="C90" s="10" t="s">
        <v>51</v>
      </c>
    </row>
    <row r="91" spans="2:10" x14ac:dyDescent="0.25">
      <c r="C91" s="48">
        <f t="array" ref="C91">MMULT(C88:H88,E76:E81)</f>
        <v>701.4176470588252</v>
      </c>
    </row>
    <row r="93" spans="2:10" x14ac:dyDescent="0.25">
      <c r="C93" s="10" t="s">
        <v>8</v>
      </c>
    </row>
    <row r="94" spans="2:10" x14ac:dyDescent="0.25">
      <c r="C94" s="35">
        <f t="array" ref="C94:H94">MMULT(TRANSPOSE(H27:H32),J27:O32)</f>
        <v>2.7200464103316335E-12</v>
      </c>
      <c r="D94" s="35">
        <v>-5.5511151231257827E-12</v>
      </c>
      <c r="E94" s="35">
        <v>2.7755575615628914E-14</v>
      </c>
      <c r="F94" s="35">
        <v>1.4432899320127035E-12</v>
      </c>
      <c r="G94" s="35">
        <v>55.000000000008377</v>
      </c>
      <c r="H94" s="35">
        <v>7.2500000000006795</v>
      </c>
    </row>
    <row r="96" spans="2:10" x14ac:dyDescent="0.25">
      <c r="C96" s="10" t="s">
        <v>52</v>
      </c>
      <c r="E96" s="10" t="s">
        <v>53</v>
      </c>
      <c r="G96" s="10" t="s">
        <v>54</v>
      </c>
    </row>
    <row r="97" spans="2:8" x14ac:dyDescent="0.25">
      <c r="C97" s="34">
        <f t="array" ref="C97">MMULT(C94:H94,H27:H32)</f>
        <v>3235.2500000009609</v>
      </c>
      <c r="E97" s="34">
        <f t="array" ref="E97">MMULT(TRANSPOSE(C62:C64),J40:J42)</f>
        <v>2533.8323529421359</v>
      </c>
      <c r="G97" s="48">
        <f>C97-E97</f>
        <v>701.41764705882497</v>
      </c>
    </row>
    <row r="100" spans="2:8" x14ac:dyDescent="0.25">
      <c r="B100" s="10" t="s">
        <v>67</v>
      </c>
    </row>
    <row r="102" spans="2:8" ht="16.8" x14ac:dyDescent="0.35">
      <c r="B102" s="10" t="s">
        <v>63</v>
      </c>
      <c r="C102" s="30">
        <f>C91/J4</f>
        <v>233.80588235294172</v>
      </c>
    </row>
    <row r="103" spans="2:8" ht="15.6" x14ac:dyDescent="0.35">
      <c r="B103" s="10" t="s">
        <v>64</v>
      </c>
      <c r="C103" s="52">
        <f>SQRT(C102)</f>
        <v>15.290712290568472</v>
      </c>
      <c r="D103" s="10" t="s">
        <v>65</v>
      </c>
    </row>
    <row r="104" spans="2:8" x14ac:dyDescent="0.25">
      <c r="H104" s="49" t="s">
        <v>66</v>
      </c>
    </row>
    <row r="105" spans="2:8" x14ac:dyDescent="0.25">
      <c r="B105" s="10" t="s">
        <v>68</v>
      </c>
      <c r="G105" s="49" t="s">
        <v>94</v>
      </c>
      <c r="H105" s="54"/>
    </row>
    <row r="106" spans="2:8" ht="15.6" x14ac:dyDescent="0.25">
      <c r="C106" s="64"/>
      <c r="D106" s="64"/>
      <c r="E106" s="64"/>
      <c r="F106" s="65"/>
      <c r="G106" s="12" t="s">
        <v>93</v>
      </c>
      <c r="H106" s="73"/>
    </row>
    <row r="107" spans="2:8" ht="15.6" x14ac:dyDescent="0.25">
      <c r="C107" s="64"/>
      <c r="D107" s="64"/>
      <c r="E107" s="64"/>
      <c r="F107" s="65"/>
      <c r="G107" s="49" t="s">
        <v>89</v>
      </c>
      <c r="H107" s="54"/>
    </row>
    <row r="108" spans="2:8" x14ac:dyDescent="0.25">
      <c r="C108" s="64"/>
      <c r="D108" s="64"/>
      <c r="E108" s="64"/>
      <c r="F108" s="65"/>
      <c r="G108" s="49" t="s">
        <v>91</v>
      </c>
      <c r="H108" s="54"/>
    </row>
    <row r="109" spans="2:8" s="24" customFormat="1" x14ac:dyDescent="0.25">
      <c r="C109" s="65"/>
      <c r="D109" s="65"/>
      <c r="E109" s="65"/>
      <c r="F109" s="65"/>
      <c r="H109" s="66"/>
    </row>
    <row r="111" spans="2:8" x14ac:dyDescent="0.25">
      <c r="B111" s="10" t="s">
        <v>69</v>
      </c>
    </row>
    <row r="112" spans="2:8" x14ac:dyDescent="0.25">
      <c r="C112" s="35"/>
      <c r="D112" s="35"/>
      <c r="E112" s="35"/>
      <c r="F112" s="29"/>
    </row>
    <row r="113" spans="2:10" x14ac:dyDescent="0.25">
      <c r="C113" s="35"/>
      <c r="D113" s="35"/>
      <c r="E113" s="35"/>
      <c r="F113" s="29"/>
    </row>
    <row r="114" spans="2:10" x14ac:dyDescent="0.25">
      <c r="C114" s="35"/>
      <c r="D114" s="35"/>
      <c r="E114" s="35"/>
      <c r="F114" s="29"/>
    </row>
    <row r="115" spans="2:10" x14ac:dyDescent="0.25">
      <c r="C115" s="35"/>
      <c r="D115" s="35"/>
      <c r="E115" s="35"/>
      <c r="F115" s="29"/>
    </row>
    <row r="116" spans="2:10" x14ac:dyDescent="0.25">
      <c r="C116" s="35"/>
      <c r="D116" s="35"/>
      <c r="E116" s="35"/>
      <c r="F116" s="29"/>
    </row>
    <row r="117" spans="2:10" x14ac:dyDescent="0.25">
      <c r="C117" s="35"/>
      <c r="D117" s="35"/>
      <c r="E117" s="35"/>
      <c r="F117" s="29"/>
    </row>
    <row r="118" spans="2:10" x14ac:dyDescent="0.25">
      <c r="J118" s="49" t="s">
        <v>71</v>
      </c>
    </row>
    <row r="119" spans="2:10" x14ac:dyDescent="0.25">
      <c r="B119" s="10" t="s">
        <v>70</v>
      </c>
      <c r="C119" s="55"/>
      <c r="D119" s="35"/>
      <c r="E119" s="35"/>
      <c r="F119" s="35"/>
      <c r="G119" s="35"/>
      <c r="H119" s="35"/>
      <c r="J119" s="54"/>
    </row>
    <row r="120" spans="2:10" x14ac:dyDescent="0.25">
      <c r="C120" s="35"/>
      <c r="D120" s="55"/>
      <c r="E120" s="35"/>
      <c r="F120" s="35"/>
      <c r="G120" s="35"/>
      <c r="H120" s="35"/>
      <c r="J120" s="54"/>
    </row>
    <row r="121" spans="2:10" x14ac:dyDescent="0.25">
      <c r="C121" s="35"/>
      <c r="D121" s="35"/>
      <c r="E121" s="55"/>
      <c r="F121" s="35"/>
      <c r="G121" s="35"/>
      <c r="H121" s="35"/>
      <c r="J121" s="54"/>
    </row>
    <row r="122" spans="2:10" x14ac:dyDescent="0.25">
      <c r="C122" s="35"/>
      <c r="D122" s="35"/>
      <c r="E122" s="35"/>
      <c r="F122" s="55"/>
      <c r="G122" s="35"/>
      <c r="H122" s="35"/>
      <c r="J122" s="54"/>
    </row>
    <row r="123" spans="2:10" x14ac:dyDescent="0.25">
      <c r="C123" s="35"/>
      <c r="D123" s="35"/>
      <c r="E123" s="35"/>
      <c r="F123" s="35"/>
      <c r="G123" s="55"/>
      <c r="H123" s="35"/>
      <c r="J123" s="54"/>
    </row>
    <row r="124" spans="2:10" x14ac:dyDescent="0.25">
      <c r="C124" s="35"/>
      <c r="D124" s="35"/>
      <c r="E124" s="35"/>
      <c r="F124" s="35"/>
      <c r="G124" s="35"/>
      <c r="H124" s="55"/>
      <c r="J124" s="54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4"/>
  <sheetViews>
    <sheetView topLeftCell="A106" zoomScale="115" zoomScaleNormal="115" workbookViewId="0">
      <selection activeCell="J17" sqref="J17"/>
    </sheetView>
  </sheetViews>
  <sheetFormatPr defaultRowHeight="13.2" x14ac:dyDescent="0.25"/>
  <cols>
    <col min="3" max="3" width="9.109375" customWidth="1"/>
    <col min="4" max="4" width="8.77734375" customWidth="1"/>
    <col min="5" max="5" width="8.44140625" customWidth="1"/>
    <col min="6" max="6" width="8.21875" customWidth="1"/>
    <col min="7" max="8" width="9" bestFit="1" customWidth="1"/>
    <col min="10" max="10" width="8.21875" customWidth="1"/>
  </cols>
  <sheetData>
    <row r="1" spans="1:15" x14ac:dyDescent="0.25">
      <c r="A1" s="25"/>
      <c r="B1" s="13"/>
      <c r="C1" s="13"/>
      <c r="D1" s="13"/>
      <c r="G1" s="8"/>
      <c r="H1" s="8"/>
      <c r="I1" s="8"/>
      <c r="J1" s="8"/>
      <c r="K1" s="8"/>
      <c r="L1" s="8"/>
      <c r="M1" s="8"/>
      <c r="N1" s="8"/>
      <c r="O1" s="8"/>
    </row>
    <row r="2" spans="1:15" ht="14.4" x14ac:dyDescent="0.25">
      <c r="A2" s="27" t="s">
        <v>141</v>
      </c>
      <c r="B2" s="13"/>
      <c r="C2" s="13"/>
      <c r="D2" s="13"/>
      <c r="G2" s="8"/>
      <c r="H2" s="8"/>
      <c r="I2" s="32" t="s">
        <v>24</v>
      </c>
      <c r="J2" s="32">
        <v>6</v>
      </c>
      <c r="K2" s="107"/>
      <c r="L2" s="8"/>
      <c r="M2" s="8"/>
      <c r="N2" s="8"/>
      <c r="O2" s="8"/>
    </row>
    <row r="3" spans="1:15" ht="14.4" x14ac:dyDescent="0.25">
      <c r="A3" s="56"/>
      <c r="B3" s="13"/>
      <c r="C3" s="13"/>
      <c r="D3" s="13"/>
      <c r="G3" s="11"/>
      <c r="H3" s="8"/>
      <c r="I3" s="32" t="s">
        <v>25</v>
      </c>
      <c r="J3" s="32">
        <v>3</v>
      </c>
      <c r="K3" s="107"/>
      <c r="L3" s="8"/>
      <c r="M3" s="8"/>
      <c r="N3" s="8"/>
      <c r="O3" s="8"/>
    </row>
    <row r="4" spans="1:15" ht="14.4" x14ac:dyDescent="0.25">
      <c r="A4" s="57" t="s">
        <v>0</v>
      </c>
      <c r="B4" s="13"/>
      <c r="F4" s="8"/>
      <c r="G4" s="7"/>
      <c r="H4" s="8"/>
      <c r="I4" s="58" t="s">
        <v>74</v>
      </c>
      <c r="J4" s="58">
        <f>J2-J3</f>
        <v>3</v>
      </c>
      <c r="K4" s="107"/>
      <c r="L4" s="8"/>
      <c r="M4" s="8"/>
      <c r="N4" s="8"/>
      <c r="O4" s="8"/>
    </row>
    <row r="5" spans="1:15" ht="14.4" x14ac:dyDescent="0.25">
      <c r="A5" s="57"/>
      <c r="B5" s="69" t="s">
        <v>79</v>
      </c>
      <c r="C5" s="70">
        <f>'Stały A'!C20</f>
        <v>99.253</v>
      </c>
      <c r="D5" s="10" t="s">
        <v>72</v>
      </c>
      <c r="F5" s="8"/>
      <c r="G5" s="7"/>
      <c r="H5" s="8"/>
      <c r="I5" s="33"/>
      <c r="J5" s="33"/>
      <c r="K5" s="107"/>
      <c r="L5" s="8"/>
      <c r="M5" s="8"/>
      <c r="N5" s="8"/>
      <c r="O5" s="8"/>
    </row>
    <row r="6" spans="1:15" ht="14.4" x14ac:dyDescent="0.25">
      <c r="A6" s="57"/>
      <c r="B6" s="14" t="s">
        <v>84</v>
      </c>
      <c r="F6" s="8"/>
      <c r="G6" s="7"/>
      <c r="H6" s="8"/>
      <c r="I6" s="33"/>
      <c r="J6" s="33"/>
      <c r="K6" s="107"/>
      <c r="L6" s="8"/>
      <c r="M6" s="8"/>
      <c r="N6" s="8"/>
      <c r="O6" s="8"/>
    </row>
    <row r="7" spans="1:15" ht="14.4" x14ac:dyDescent="0.25">
      <c r="A7" s="57"/>
      <c r="B7" s="13"/>
      <c r="F7" s="8"/>
      <c r="G7" s="7"/>
      <c r="H7" s="8"/>
      <c r="I7" s="33"/>
      <c r="J7" s="33"/>
      <c r="K7" s="107"/>
      <c r="L7" s="8"/>
      <c r="M7" s="8"/>
      <c r="N7" s="8"/>
      <c r="O7" s="8"/>
    </row>
    <row r="8" spans="1:15" ht="14.4" x14ac:dyDescent="0.25">
      <c r="A8" s="57"/>
      <c r="B8" s="13"/>
      <c r="C8" t="s">
        <v>1</v>
      </c>
      <c r="F8" s="8"/>
      <c r="G8" s="7"/>
      <c r="H8" s="8"/>
      <c r="I8" s="33"/>
      <c r="J8" s="33"/>
      <c r="K8" s="107"/>
      <c r="L8" s="8"/>
      <c r="M8" s="8"/>
      <c r="N8" s="8"/>
      <c r="O8" s="8"/>
    </row>
    <row r="9" spans="1:15" ht="15.6" x14ac:dyDescent="0.25">
      <c r="A9" s="56"/>
      <c r="B9" s="13"/>
      <c r="D9" s="18" t="s">
        <v>17</v>
      </c>
      <c r="E9" s="18" t="s">
        <v>13</v>
      </c>
      <c r="G9" s="18" t="s">
        <v>22</v>
      </c>
      <c r="H9" s="8"/>
      <c r="I9" s="8"/>
      <c r="J9" s="8"/>
      <c r="K9" s="107"/>
      <c r="L9" s="8"/>
      <c r="M9" s="8"/>
      <c r="N9" s="8"/>
      <c r="O9" s="8"/>
    </row>
    <row r="10" spans="1:15" ht="14.4" x14ac:dyDescent="0.25">
      <c r="C10" s="19" t="s">
        <v>14</v>
      </c>
      <c r="D10" s="23">
        <v>0.73099999999999998</v>
      </c>
      <c r="E10" s="22">
        <v>2</v>
      </c>
      <c r="G10" s="31">
        <f>C20-C19</f>
        <v>0.73099999999999454</v>
      </c>
      <c r="K10" s="107"/>
    </row>
    <row r="11" spans="1:15" ht="14.4" x14ac:dyDescent="0.25">
      <c r="C11" s="19" t="s">
        <v>15</v>
      </c>
      <c r="D11" s="23">
        <v>-1.478</v>
      </c>
      <c r="E11" s="22">
        <v>1</v>
      </c>
      <c r="F11" s="6"/>
      <c r="G11" s="31">
        <f>C5-C20</f>
        <v>-1.4779999999999944</v>
      </c>
      <c r="K11" s="107"/>
    </row>
    <row r="12" spans="1:15" x14ac:dyDescent="0.25">
      <c r="C12" s="19" t="s">
        <v>16</v>
      </c>
      <c r="D12" s="23">
        <v>0.747</v>
      </c>
      <c r="E12" s="22">
        <v>4</v>
      </c>
      <c r="G12" s="31">
        <f>C19-C5</f>
        <v>0.74699999999999989</v>
      </c>
    </row>
    <row r="13" spans="1:15" x14ac:dyDescent="0.25">
      <c r="C13" s="20" t="s">
        <v>7</v>
      </c>
      <c r="D13" s="21">
        <v>0.55000000000000004</v>
      </c>
      <c r="E13" s="22">
        <v>2</v>
      </c>
      <c r="G13" s="31">
        <f>C19-C21</f>
        <v>0.54999999999999716</v>
      </c>
    </row>
    <row r="14" spans="1:15" x14ac:dyDescent="0.25">
      <c r="C14" s="20" t="s">
        <v>6</v>
      </c>
      <c r="D14" s="21">
        <v>1.3360000000000001</v>
      </c>
      <c r="E14" s="22">
        <v>1</v>
      </c>
      <c r="G14" s="31">
        <f>C20-C21</f>
        <v>1.2809999999999917</v>
      </c>
    </row>
    <row r="15" spans="1:15" x14ac:dyDescent="0.25">
      <c r="C15" s="20" t="s">
        <v>3</v>
      </c>
      <c r="D15" s="21">
        <v>-0.16800000000000001</v>
      </c>
      <c r="E15" s="22">
        <v>4</v>
      </c>
      <c r="F15" s="6"/>
      <c r="G15" s="31">
        <f>C5-C21</f>
        <v>-0.19700000000000273</v>
      </c>
    </row>
    <row r="16" spans="1:15" x14ac:dyDescent="0.25">
      <c r="C16" s="2"/>
      <c r="E16" s="4"/>
      <c r="F16" s="6"/>
    </row>
    <row r="17" spans="1:15" x14ac:dyDescent="0.25">
      <c r="A17" s="10" t="s">
        <v>73</v>
      </c>
      <c r="E17" s="5"/>
      <c r="F17" s="6"/>
    </row>
    <row r="18" spans="1:15" x14ac:dyDescent="0.25">
      <c r="D18" s="9"/>
      <c r="E18" s="9"/>
    </row>
    <row r="19" spans="1:15" ht="15.6" x14ac:dyDescent="0.25">
      <c r="B19" s="10" t="s">
        <v>18</v>
      </c>
      <c r="C19" s="1">
        <f>C5+D12</f>
        <v>100</v>
      </c>
    </row>
    <row r="20" spans="1:15" ht="15.6" x14ac:dyDescent="0.25">
      <c r="B20" s="10" t="s">
        <v>19</v>
      </c>
      <c r="C20" s="1">
        <f>C19+D10</f>
        <v>100.73099999999999</v>
      </c>
    </row>
    <row r="21" spans="1:15" ht="15.6" x14ac:dyDescent="0.25">
      <c r="B21" s="10" t="s">
        <v>21</v>
      </c>
      <c r="C21" s="1">
        <f>C19-D13</f>
        <v>99.45</v>
      </c>
    </row>
    <row r="23" spans="1:15" x14ac:dyDescent="0.25">
      <c r="A23" s="10" t="s">
        <v>137</v>
      </c>
    </row>
    <row r="25" spans="1:15" x14ac:dyDescent="0.25">
      <c r="B25" s="10" t="s">
        <v>26</v>
      </c>
      <c r="H25" s="18" t="s">
        <v>28</v>
      </c>
      <c r="J25" s="10" t="s">
        <v>29</v>
      </c>
    </row>
    <row r="26" spans="1:15" x14ac:dyDescent="0.25">
      <c r="C26" s="18" t="s">
        <v>27</v>
      </c>
      <c r="D26" s="18" t="s">
        <v>10</v>
      </c>
      <c r="E26" s="18" t="s">
        <v>12</v>
      </c>
    </row>
    <row r="27" spans="1:15" x14ac:dyDescent="0.25">
      <c r="B27" s="19" t="s">
        <v>14</v>
      </c>
      <c r="C27" s="34">
        <v>-1</v>
      </c>
      <c r="D27" s="34">
        <v>1</v>
      </c>
      <c r="E27" s="34">
        <v>0</v>
      </c>
      <c r="H27" s="37">
        <f t="shared" ref="H27:H32" si="0">(D10-G10)*1000</f>
        <v>5.440092820663267E-12</v>
      </c>
      <c r="J27" s="34">
        <f>1/E10</f>
        <v>0.5</v>
      </c>
      <c r="K27" s="34">
        <v>0</v>
      </c>
      <c r="L27" s="34">
        <v>0</v>
      </c>
      <c r="M27" s="34">
        <v>0</v>
      </c>
      <c r="N27" s="34">
        <v>0</v>
      </c>
      <c r="O27" s="34">
        <v>0</v>
      </c>
    </row>
    <row r="28" spans="1:15" x14ac:dyDescent="0.25">
      <c r="B28" s="19" t="s">
        <v>15</v>
      </c>
      <c r="C28" s="34">
        <v>0</v>
      </c>
      <c r="D28" s="34">
        <v>-1</v>
      </c>
      <c r="E28" s="34">
        <v>0</v>
      </c>
      <c r="H28" s="37">
        <f t="shared" si="0"/>
        <v>-5.5511151231257827E-12</v>
      </c>
      <c r="J28" s="34">
        <v>0</v>
      </c>
      <c r="K28" s="34">
        <f>1/E11</f>
        <v>1</v>
      </c>
      <c r="L28" s="34">
        <v>0</v>
      </c>
      <c r="M28" s="34">
        <v>0</v>
      </c>
      <c r="N28" s="34">
        <v>0</v>
      </c>
      <c r="O28" s="34">
        <v>0</v>
      </c>
    </row>
    <row r="29" spans="1:15" x14ac:dyDescent="0.25">
      <c r="B29" s="19" t="s">
        <v>16</v>
      </c>
      <c r="C29" s="34">
        <v>1</v>
      </c>
      <c r="D29" s="34">
        <v>0</v>
      </c>
      <c r="E29" s="34">
        <v>0</v>
      </c>
      <c r="H29" s="37">
        <f t="shared" si="0"/>
        <v>1.1102230246251565E-13</v>
      </c>
      <c r="J29" s="34">
        <v>0</v>
      </c>
      <c r="K29" s="34">
        <v>0</v>
      </c>
      <c r="L29" s="34">
        <f>1/E12</f>
        <v>0.25</v>
      </c>
      <c r="M29" s="34">
        <v>0</v>
      </c>
      <c r="N29" s="34">
        <v>0</v>
      </c>
      <c r="O29" s="34">
        <v>0</v>
      </c>
    </row>
    <row r="30" spans="1:15" x14ac:dyDescent="0.25">
      <c r="B30" s="20" t="s">
        <v>7</v>
      </c>
      <c r="C30" s="34">
        <v>1</v>
      </c>
      <c r="D30" s="34">
        <v>0</v>
      </c>
      <c r="E30" s="34">
        <v>-1</v>
      </c>
      <c r="H30" s="37">
        <f t="shared" si="0"/>
        <v>2.886579864025407E-12</v>
      </c>
      <c r="J30" s="34">
        <v>0</v>
      </c>
      <c r="K30" s="34">
        <v>0</v>
      </c>
      <c r="L30" s="34">
        <v>0</v>
      </c>
      <c r="M30" s="34">
        <f>1/E13</f>
        <v>0.5</v>
      </c>
      <c r="N30" s="34">
        <v>0</v>
      </c>
      <c r="O30" s="34">
        <v>0</v>
      </c>
    </row>
    <row r="31" spans="1:15" x14ac:dyDescent="0.25">
      <c r="B31" s="20" t="s">
        <v>6</v>
      </c>
      <c r="C31" s="34">
        <v>0</v>
      </c>
      <c r="D31" s="34">
        <v>1</v>
      </c>
      <c r="E31" s="34">
        <v>-1</v>
      </c>
      <c r="H31" s="37">
        <f t="shared" si="0"/>
        <v>55.000000000008377</v>
      </c>
      <c r="J31" s="34">
        <v>0</v>
      </c>
      <c r="K31" s="34">
        <v>0</v>
      </c>
      <c r="L31" s="34">
        <v>0</v>
      </c>
      <c r="M31" s="34">
        <v>0</v>
      </c>
      <c r="N31" s="34">
        <f>1/E14</f>
        <v>1</v>
      </c>
      <c r="O31" s="34">
        <v>0</v>
      </c>
    </row>
    <row r="32" spans="1:15" x14ac:dyDescent="0.25">
      <c r="B32" s="20" t="s">
        <v>3</v>
      </c>
      <c r="C32" s="34">
        <v>0</v>
      </c>
      <c r="D32" s="34">
        <v>0</v>
      </c>
      <c r="E32" s="34">
        <v>-1</v>
      </c>
      <c r="H32" s="37">
        <f t="shared" si="0"/>
        <v>29.000000000002718</v>
      </c>
      <c r="J32" s="34">
        <v>0</v>
      </c>
      <c r="K32" s="34">
        <v>0</v>
      </c>
      <c r="L32" s="34">
        <v>0</v>
      </c>
      <c r="M32" s="34">
        <v>0</v>
      </c>
      <c r="N32" s="34">
        <v>0</v>
      </c>
      <c r="O32" s="34">
        <f>1/E15</f>
        <v>0.25</v>
      </c>
    </row>
    <row r="34" spans="2:19" x14ac:dyDescent="0.25">
      <c r="B34" s="38" t="s">
        <v>30</v>
      </c>
    </row>
    <row r="35" spans="2:19" x14ac:dyDescent="0.25">
      <c r="C35" s="34">
        <f t="array" ref="C35:H37">TRANSPOSE(C27:E32)</f>
        <v>-1</v>
      </c>
      <c r="D35" s="34">
        <v>0</v>
      </c>
      <c r="E35" s="34">
        <v>1</v>
      </c>
      <c r="F35" s="34">
        <v>1</v>
      </c>
      <c r="G35" s="34">
        <v>0</v>
      </c>
      <c r="H35" s="34">
        <v>0</v>
      </c>
    </row>
    <row r="36" spans="2:19" x14ac:dyDescent="0.25">
      <c r="C36" s="34">
        <v>1</v>
      </c>
      <c r="D36" s="34">
        <v>-1</v>
      </c>
      <c r="E36" s="34">
        <v>0</v>
      </c>
      <c r="F36" s="34">
        <v>0</v>
      </c>
      <c r="G36" s="34">
        <v>1</v>
      </c>
      <c r="H36" s="34">
        <v>0</v>
      </c>
    </row>
    <row r="37" spans="2:19" x14ac:dyDescent="0.25">
      <c r="C37" s="34">
        <v>0</v>
      </c>
      <c r="D37" s="34">
        <v>0</v>
      </c>
      <c r="E37" s="34">
        <v>0</v>
      </c>
      <c r="F37" s="34">
        <v>-1</v>
      </c>
      <c r="G37" s="34">
        <v>-1</v>
      </c>
      <c r="H37" s="34">
        <v>-1</v>
      </c>
    </row>
    <row r="38" spans="2:19" x14ac:dyDescent="0.25">
      <c r="C38" s="24"/>
      <c r="D38" s="24"/>
      <c r="E38" s="24"/>
      <c r="F38" s="24"/>
      <c r="G38" s="24"/>
      <c r="H38" s="24"/>
    </row>
    <row r="39" spans="2:19" x14ac:dyDescent="0.25">
      <c r="J39" s="10" t="s">
        <v>9</v>
      </c>
    </row>
    <row r="40" spans="2:19" x14ac:dyDescent="0.25">
      <c r="B40" s="10" t="s">
        <v>31</v>
      </c>
      <c r="C40" s="34">
        <f t="array" ref="C40:H42">MMULT(C35:H37,J27:O32)</f>
        <v>-0.5</v>
      </c>
      <c r="D40" s="34">
        <v>0</v>
      </c>
      <c r="E40" s="34">
        <v>0.25</v>
      </c>
      <c r="F40" s="34">
        <v>0.5</v>
      </c>
      <c r="G40" s="34">
        <v>0</v>
      </c>
      <c r="H40" s="34">
        <v>0</v>
      </c>
      <c r="J40" s="35">
        <f t="array" ref="J40:J42">MMULT(C40:H42,H27:H32)</f>
        <v>-1.2490009027033011E-12</v>
      </c>
    </row>
    <row r="41" spans="2:19" x14ac:dyDescent="0.25">
      <c r="C41" s="34">
        <v>0.5</v>
      </c>
      <c r="D41" s="34">
        <v>-1</v>
      </c>
      <c r="E41" s="34">
        <v>0</v>
      </c>
      <c r="F41" s="34">
        <v>0</v>
      </c>
      <c r="G41" s="34">
        <v>1</v>
      </c>
      <c r="H41" s="34">
        <v>0</v>
      </c>
      <c r="J41" s="35">
        <v>55.000000000016648</v>
      </c>
    </row>
    <row r="42" spans="2:19" x14ac:dyDescent="0.25">
      <c r="C42" s="34">
        <v>0</v>
      </c>
      <c r="D42" s="34">
        <v>0</v>
      </c>
      <c r="E42" s="34">
        <v>0</v>
      </c>
      <c r="F42" s="34">
        <v>-0.5</v>
      </c>
      <c r="G42" s="34">
        <v>-1</v>
      </c>
      <c r="H42" s="34">
        <v>-0.25</v>
      </c>
      <c r="J42" s="35">
        <v>-62.250000000010502</v>
      </c>
    </row>
    <row r="43" spans="2:19" x14ac:dyDescent="0.25">
      <c r="C43" s="24"/>
      <c r="D43" s="24"/>
      <c r="E43" s="24"/>
      <c r="F43" s="24"/>
      <c r="G43" s="24"/>
      <c r="H43" s="24"/>
      <c r="J43" s="59"/>
    </row>
    <row r="44" spans="2:19" x14ac:dyDescent="0.25">
      <c r="L44" s="44"/>
      <c r="M44" s="44"/>
      <c r="N44" s="44"/>
      <c r="O44" s="44"/>
      <c r="P44" s="44"/>
      <c r="Q44" s="44"/>
    </row>
    <row r="45" spans="2:19" x14ac:dyDescent="0.25">
      <c r="B45" s="10" t="s">
        <v>32</v>
      </c>
      <c r="P45" s="30"/>
      <c r="Q45" s="30"/>
      <c r="R45" s="30"/>
      <c r="S45" s="30"/>
    </row>
    <row r="46" spans="2:19" x14ac:dyDescent="0.25">
      <c r="C46" s="34">
        <f t="array" ref="C46:E48">MMULT(C40:H42,C27:E32)</f>
        <v>1.25</v>
      </c>
      <c r="D46" s="34">
        <v>-0.5</v>
      </c>
      <c r="E46" s="34">
        <v>-0.5</v>
      </c>
      <c r="F46" s="24"/>
      <c r="L46" s="42"/>
      <c r="M46" s="43"/>
      <c r="N46" s="43"/>
      <c r="O46" s="43"/>
    </row>
    <row r="47" spans="2:19" x14ac:dyDescent="0.25">
      <c r="C47" s="34">
        <v>-0.5</v>
      </c>
      <c r="D47" s="34">
        <v>2.5</v>
      </c>
      <c r="E47" s="34">
        <v>-1</v>
      </c>
      <c r="F47" s="24"/>
      <c r="L47" s="43"/>
      <c r="M47" s="42"/>
      <c r="N47" s="43"/>
      <c r="O47" s="43"/>
    </row>
    <row r="48" spans="2:19" x14ac:dyDescent="0.25">
      <c r="C48" s="34">
        <v>-0.5</v>
      </c>
      <c r="D48" s="34">
        <v>-1</v>
      </c>
      <c r="E48" s="34">
        <v>1.75</v>
      </c>
      <c r="F48" s="24"/>
      <c r="L48" s="42"/>
      <c r="M48" s="43"/>
      <c r="N48" s="42"/>
      <c r="O48" s="42"/>
    </row>
    <row r="49" spans="2:18" x14ac:dyDescent="0.25">
      <c r="C49" s="24"/>
      <c r="D49" s="24"/>
      <c r="E49" s="24"/>
      <c r="F49" s="24"/>
      <c r="L49" s="42"/>
      <c r="M49" s="43"/>
      <c r="N49" s="42"/>
      <c r="O49" s="42"/>
    </row>
    <row r="51" spans="2:18" s="12" customFormat="1" x14ac:dyDescent="0.25">
      <c r="B51" s="12" t="s">
        <v>33</v>
      </c>
      <c r="D51" s="60">
        <f t="array" ref="D51">MDETERM(C46:E48)</f>
        <v>2.6562500000000004</v>
      </c>
    </row>
    <row r="53" spans="2:18" x14ac:dyDescent="0.25">
      <c r="B53" s="10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</row>
    <row r="54" spans="2:18" x14ac:dyDescent="0.25"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</row>
    <row r="55" spans="2:18" ht="15.6" x14ac:dyDescent="0.25">
      <c r="B55" s="10" t="s">
        <v>75</v>
      </c>
      <c r="H55" s="24"/>
      <c r="I55" s="61"/>
      <c r="J55" s="24"/>
      <c r="K55" s="24"/>
      <c r="L55" s="24"/>
      <c r="M55" s="24"/>
      <c r="N55" s="24"/>
      <c r="O55" s="24"/>
      <c r="P55" s="24"/>
      <c r="Q55" s="24"/>
      <c r="R55" s="24"/>
    </row>
    <row r="56" spans="2:18" x14ac:dyDescent="0.25">
      <c r="C56" s="40">
        <f t="array" ref="C56:E58">MINVERSE(C46:E48)</f>
        <v>1.2705882352941176</v>
      </c>
      <c r="D56" s="40">
        <v>0.51764705882352935</v>
      </c>
      <c r="E56" s="40">
        <v>0.6588235294117647</v>
      </c>
      <c r="F56" s="62"/>
      <c r="G56" s="30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</row>
    <row r="57" spans="2:18" x14ac:dyDescent="0.25">
      <c r="C57" s="40">
        <v>0.51764705882352935</v>
      </c>
      <c r="D57" s="40">
        <v>0.72941176470588232</v>
      </c>
      <c r="E57" s="40">
        <v>0.56470588235294117</v>
      </c>
      <c r="F57" s="62"/>
      <c r="G57" s="30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</row>
    <row r="58" spans="2:18" x14ac:dyDescent="0.25">
      <c r="C58" s="40">
        <v>0.6588235294117647</v>
      </c>
      <c r="D58" s="40">
        <v>0.56470588235294106</v>
      </c>
      <c r="E58" s="40">
        <v>1.0823529411764705</v>
      </c>
      <c r="F58" s="62"/>
      <c r="G58" s="30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</row>
    <row r="59" spans="2:18" x14ac:dyDescent="0.25">
      <c r="C59" s="62"/>
      <c r="D59" s="62"/>
      <c r="E59" s="62"/>
      <c r="F59" s="62"/>
      <c r="G59" s="30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</row>
    <row r="60" spans="2:18" x14ac:dyDescent="0.25"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</row>
    <row r="61" spans="2:18" ht="15.6" x14ac:dyDescent="0.25">
      <c r="B61" s="10" t="s">
        <v>76</v>
      </c>
    </row>
    <row r="62" spans="2:18" x14ac:dyDescent="0.25">
      <c r="C62" s="63">
        <f t="array" ref="C62:C64">MMULT(C56:E58,J40:J42)</f>
        <v>-12.541176470588127</v>
      </c>
    </row>
    <row r="63" spans="2:18" x14ac:dyDescent="0.25">
      <c r="C63" s="63">
        <v>4.9647058823585084</v>
      </c>
    </row>
    <row r="64" spans="2:18" x14ac:dyDescent="0.25">
      <c r="C64" s="63">
        <v>-36.317647058826324</v>
      </c>
    </row>
    <row r="65" spans="2:10" x14ac:dyDescent="0.25">
      <c r="C65" s="28"/>
    </row>
    <row r="67" spans="2:10" x14ac:dyDescent="0.25">
      <c r="B67" s="10" t="s">
        <v>47</v>
      </c>
    </row>
    <row r="69" spans="2:10" ht="15.6" x14ac:dyDescent="0.25">
      <c r="B69" s="49" t="s">
        <v>78</v>
      </c>
      <c r="C69" s="67">
        <f>C19+C62/1000</f>
        <v>99.987458823529408</v>
      </c>
    </row>
    <row r="70" spans="2:10" ht="15.6" x14ac:dyDescent="0.25">
      <c r="B70" s="49" t="s">
        <v>82</v>
      </c>
      <c r="C70" s="49">
        <f>C20+C63/1000</f>
        <v>100.73596470588235</v>
      </c>
    </row>
    <row r="71" spans="2:10" ht="15.6" x14ac:dyDescent="0.25">
      <c r="B71" s="49" t="s">
        <v>59</v>
      </c>
      <c r="C71" s="49">
        <f>C21+C64/1000</f>
        <v>99.41368235294118</v>
      </c>
    </row>
    <row r="73" spans="2:10" x14ac:dyDescent="0.25">
      <c r="B73" s="10" t="s">
        <v>48</v>
      </c>
      <c r="G73" s="10" t="s">
        <v>55</v>
      </c>
      <c r="J73" s="12" t="s">
        <v>60</v>
      </c>
    </row>
    <row r="75" spans="2:10" ht="15.6" x14ac:dyDescent="0.25">
      <c r="C75" s="10" t="s">
        <v>2</v>
      </c>
      <c r="E75" s="10" t="s">
        <v>49</v>
      </c>
      <c r="H75" s="50" t="s">
        <v>62</v>
      </c>
      <c r="J75" s="12" t="s">
        <v>61</v>
      </c>
    </row>
    <row r="76" spans="2:10" x14ac:dyDescent="0.25">
      <c r="C76" s="36">
        <f t="array" ref="C76:C81">MMULT(C27:E32,C62:C64)</f>
        <v>17.505882352946635</v>
      </c>
      <c r="D76" s="24"/>
      <c r="E76" s="36">
        <f t="array" ref="E76:E81">C76:C81-H27:H32</f>
        <v>17.505882352941196</v>
      </c>
      <c r="G76" s="19" t="s">
        <v>14</v>
      </c>
      <c r="H76" s="51">
        <f t="shared" ref="H76:H81" si="1">D10+E76/1000</f>
        <v>0.74850588235294113</v>
      </c>
      <c r="J76" s="46">
        <f>C70-C69</f>
        <v>0.74850588235294424</v>
      </c>
    </row>
    <row r="77" spans="2:10" x14ac:dyDescent="0.25">
      <c r="C77" s="36">
        <v>-4.9647058823585084</v>
      </c>
      <c r="D77" s="24"/>
      <c r="E77" s="36">
        <v>-4.9647058823529573</v>
      </c>
      <c r="G77" s="19" t="s">
        <v>15</v>
      </c>
      <c r="H77" s="51">
        <f t="shared" si="1"/>
        <v>-1.482964705882353</v>
      </c>
      <c r="J77" s="46">
        <f>C5-C70</f>
        <v>-1.4829647058823525</v>
      </c>
    </row>
    <row r="78" spans="2:10" x14ac:dyDescent="0.25">
      <c r="C78" s="36">
        <v>-12.541176470588127</v>
      </c>
      <c r="D78" s="24"/>
      <c r="E78" s="36">
        <v>-12.541176470588237</v>
      </c>
      <c r="G78" s="19" t="s">
        <v>16</v>
      </c>
      <c r="H78" s="51">
        <f t="shared" si="1"/>
        <v>0.73445882352941172</v>
      </c>
      <c r="J78" s="46">
        <f>C69-C5</f>
        <v>0.73445882352940828</v>
      </c>
    </row>
    <row r="79" spans="2:10" x14ac:dyDescent="0.25">
      <c r="C79" s="36">
        <v>23.776470588238197</v>
      </c>
      <c r="D79" s="24"/>
      <c r="E79" s="36">
        <v>23.776470588235313</v>
      </c>
      <c r="G79" s="20" t="s">
        <v>7</v>
      </c>
      <c r="H79" s="51">
        <f t="shared" si="1"/>
        <v>0.57377647058823533</v>
      </c>
      <c r="J79" s="46">
        <f>C69-C71</f>
        <v>0.57377647058822845</v>
      </c>
    </row>
    <row r="80" spans="2:10" x14ac:dyDescent="0.25">
      <c r="C80" s="36">
        <v>41.282352941184833</v>
      </c>
      <c r="D80" s="24"/>
      <c r="E80" s="36">
        <v>-13.717647058823545</v>
      </c>
      <c r="G80" s="20" t="s">
        <v>6</v>
      </c>
      <c r="H80" s="51">
        <f t="shared" si="1"/>
        <v>1.3222823529411765</v>
      </c>
      <c r="J80" s="46">
        <f>C70-C71</f>
        <v>1.3222823529411727</v>
      </c>
    </row>
    <row r="81" spans="2:10" x14ac:dyDescent="0.25">
      <c r="C81" s="36">
        <v>36.317647058826324</v>
      </c>
      <c r="D81" s="24"/>
      <c r="E81" s="36">
        <v>7.3176470588236064</v>
      </c>
      <c r="G81" s="20" t="s">
        <v>3</v>
      </c>
      <c r="H81" s="51">
        <f t="shared" si="1"/>
        <v>-0.16068235294117642</v>
      </c>
      <c r="J81" s="46">
        <f>C5-C71</f>
        <v>-0.16068235294117983</v>
      </c>
    </row>
    <row r="83" spans="2:10" x14ac:dyDescent="0.25">
      <c r="B83" s="12" t="s">
        <v>50</v>
      </c>
    </row>
    <row r="87" spans="2:10" x14ac:dyDescent="0.25">
      <c r="C87" s="10" t="s">
        <v>5</v>
      </c>
    </row>
    <row r="88" spans="2:10" x14ac:dyDescent="0.25">
      <c r="C88" s="35">
        <f t="array" ref="C88:H88">MMULT(TRANSPOSE(E76:E81),J27:O32)</f>
        <v>8.752941176470598</v>
      </c>
      <c r="D88" s="35">
        <v>-4.9647058823529573</v>
      </c>
      <c r="E88" s="35">
        <v>-3.1352941176470592</v>
      </c>
      <c r="F88" s="35">
        <v>11.888235294117656</v>
      </c>
      <c r="G88" s="35">
        <v>-13.717647058823545</v>
      </c>
      <c r="H88" s="35">
        <v>1.8294117647059016</v>
      </c>
    </row>
    <row r="90" spans="2:10" x14ac:dyDescent="0.25">
      <c r="C90" s="10" t="s">
        <v>51</v>
      </c>
    </row>
    <row r="91" spans="2:10" x14ac:dyDescent="0.25">
      <c r="C91" s="48">
        <f t="array" ref="C91">MMULT(C88:H88,E76:E81)</f>
        <v>701.4176470588252</v>
      </c>
    </row>
    <row r="93" spans="2:10" x14ac:dyDescent="0.25">
      <c r="C93" s="10" t="s">
        <v>8</v>
      </c>
    </row>
    <row r="94" spans="2:10" x14ac:dyDescent="0.25">
      <c r="C94" s="35">
        <f t="array" ref="C94:H94">MMULT(TRANSPOSE(H27:H32),J27:O32)</f>
        <v>2.7200464103316335E-12</v>
      </c>
      <c r="D94" s="35">
        <v>-5.5511151231257827E-12</v>
      </c>
      <c r="E94" s="35">
        <v>2.7755575615628914E-14</v>
      </c>
      <c r="F94" s="35">
        <v>1.4432899320127035E-12</v>
      </c>
      <c r="G94" s="35">
        <v>55.000000000008377</v>
      </c>
      <c r="H94" s="35">
        <v>7.2500000000006795</v>
      </c>
    </row>
    <row r="96" spans="2:10" x14ac:dyDescent="0.25">
      <c r="C96" s="10" t="s">
        <v>52</v>
      </c>
      <c r="E96" s="10" t="s">
        <v>53</v>
      </c>
      <c r="G96" s="10" t="s">
        <v>54</v>
      </c>
    </row>
    <row r="97" spans="2:8" x14ac:dyDescent="0.25">
      <c r="C97" s="34">
        <f t="array" ref="C97">MMULT(C94:H94,H27:H32)</f>
        <v>3235.2500000009609</v>
      </c>
      <c r="E97" s="34">
        <f t="array" ref="E97">MMULT(TRANSPOSE(C62:C64),J40:J42)</f>
        <v>2533.8323529421364</v>
      </c>
      <c r="G97" s="48">
        <f>C97-E97</f>
        <v>701.41764705882451</v>
      </c>
    </row>
    <row r="100" spans="2:8" x14ac:dyDescent="0.25">
      <c r="B100" s="10" t="s">
        <v>67</v>
      </c>
    </row>
    <row r="102" spans="2:8" ht="16.8" x14ac:dyDescent="0.35">
      <c r="B102" s="10" t="s">
        <v>63</v>
      </c>
      <c r="C102" s="30">
        <f>C91/J4</f>
        <v>233.80588235294172</v>
      </c>
    </row>
    <row r="103" spans="2:8" ht="15.6" x14ac:dyDescent="0.35">
      <c r="B103" s="10" t="s">
        <v>64</v>
      </c>
      <c r="C103" s="52">
        <f>SQRT(C102)</f>
        <v>15.290712290568472</v>
      </c>
      <c r="D103" s="10" t="s">
        <v>65</v>
      </c>
    </row>
    <row r="104" spans="2:8" x14ac:dyDescent="0.25">
      <c r="H104" s="49" t="s">
        <v>66</v>
      </c>
    </row>
    <row r="105" spans="2:8" x14ac:dyDescent="0.25">
      <c r="B105" s="10" t="s">
        <v>68</v>
      </c>
      <c r="G105" s="49" t="s">
        <v>94</v>
      </c>
      <c r="H105" s="54">
        <f>SQRT(C106)</f>
        <v>17.235747835826803</v>
      </c>
    </row>
    <row r="106" spans="2:8" ht="15.6" x14ac:dyDescent="0.25">
      <c r="C106" s="64">
        <f t="array" ref="C106:E108">C102*C56:E58</f>
        <v>297.07100346020832</v>
      </c>
      <c r="D106" s="64">
        <v>121.0289273356404</v>
      </c>
      <c r="E106" s="64">
        <v>154.0368166089969</v>
      </c>
      <c r="F106" s="65"/>
      <c r="G106" s="49" t="s">
        <v>88</v>
      </c>
      <c r="H106" s="54">
        <f>SQRT(D107)</f>
        <v>13.059125592690926</v>
      </c>
    </row>
    <row r="107" spans="2:8" x14ac:dyDescent="0.25">
      <c r="C107" s="64">
        <v>121.0289273356404</v>
      </c>
      <c r="D107" s="64">
        <v>170.54076124567513</v>
      </c>
      <c r="E107" s="64">
        <v>132.0315570934259</v>
      </c>
      <c r="F107" s="65"/>
      <c r="G107" s="12" t="s">
        <v>95</v>
      </c>
      <c r="H107" s="73">
        <v>0</v>
      </c>
    </row>
    <row r="108" spans="2:8" x14ac:dyDescent="0.25">
      <c r="C108" s="64">
        <v>154.0368166089969</v>
      </c>
      <c r="D108" s="64">
        <v>132.03155709342587</v>
      </c>
      <c r="E108" s="64">
        <v>253.06048442906632</v>
      </c>
      <c r="F108" s="65"/>
      <c r="G108" s="49" t="s">
        <v>91</v>
      </c>
      <c r="H108" s="54">
        <f>SQRT(E108)</f>
        <v>15.907874918701943</v>
      </c>
    </row>
    <row r="109" spans="2:8" s="24" customFormat="1" x14ac:dyDescent="0.25">
      <c r="C109" s="65"/>
      <c r="D109" s="65"/>
      <c r="E109" s="65"/>
      <c r="F109" s="65"/>
      <c r="H109" s="66"/>
    </row>
    <row r="111" spans="2:8" x14ac:dyDescent="0.25">
      <c r="B111" s="10" t="s">
        <v>69</v>
      </c>
    </row>
    <row r="112" spans="2:8" x14ac:dyDescent="0.25">
      <c r="C112" s="35">
        <f t="array" ref="C112:E117">MMULT(C27:E32,C106:E108)</f>
        <v>-176.04207612456793</v>
      </c>
      <c r="D112" s="35">
        <v>49.511833910034724</v>
      </c>
      <c r="E112" s="35">
        <v>-22.005259515570998</v>
      </c>
      <c r="F112" s="29"/>
    </row>
    <row r="113" spans="2:10" x14ac:dyDescent="0.25">
      <c r="C113" s="35">
        <v>-121.0289273356404</v>
      </c>
      <c r="D113" s="35">
        <v>-170.54076124567513</v>
      </c>
      <c r="E113" s="35">
        <v>-132.0315570934259</v>
      </c>
      <c r="F113" s="29"/>
    </row>
    <row r="114" spans="2:10" x14ac:dyDescent="0.25">
      <c r="C114" s="35">
        <v>297.07100346020832</v>
      </c>
      <c r="D114" s="35">
        <v>121.0289273356404</v>
      </c>
      <c r="E114" s="35">
        <v>154.0368166089969</v>
      </c>
      <c r="F114" s="29"/>
    </row>
    <row r="115" spans="2:10" x14ac:dyDescent="0.25">
      <c r="C115" s="35">
        <v>143.03418685121142</v>
      </c>
      <c r="D115" s="35">
        <v>-11.002629757785471</v>
      </c>
      <c r="E115" s="35">
        <v>-99.02366782006942</v>
      </c>
      <c r="F115" s="29"/>
    </row>
    <row r="116" spans="2:10" x14ac:dyDescent="0.25">
      <c r="C116" s="35">
        <v>-33.007889273356497</v>
      </c>
      <c r="D116" s="35">
        <v>38.509204152249254</v>
      </c>
      <c r="E116" s="35">
        <v>-121.02892733564042</v>
      </c>
      <c r="F116" s="29"/>
    </row>
    <row r="117" spans="2:10" x14ac:dyDescent="0.25">
      <c r="C117" s="35">
        <v>-154.0368166089969</v>
      </c>
      <c r="D117" s="35">
        <v>-132.03155709342587</v>
      </c>
      <c r="E117" s="35">
        <v>-253.06048442906632</v>
      </c>
      <c r="F117" s="29"/>
    </row>
    <row r="118" spans="2:10" x14ac:dyDescent="0.25">
      <c r="J118" s="49" t="s">
        <v>71</v>
      </c>
    </row>
    <row r="119" spans="2:10" x14ac:dyDescent="0.25">
      <c r="B119" s="10" t="s">
        <v>70</v>
      </c>
      <c r="C119" s="55">
        <f t="array" ref="C119:H124">MMULT(C112:E117,C35:H37)</f>
        <v>225.55391003460267</v>
      </c>
      <c r="D119" s="35">
        <v>-49.511833910034724</v>
      </c>
      <c r="E119" s="35">
        <v>-176.04207612456793</v>
      </c>
      <c r="F119" s="35">
        <v>-154.03681660899693</v>
      </c>
      <c r="G119" s="35">
        <v>71.517093425605722</v>
      </c>
      <c r="H119" s="35">
        <v>22.005259515570998</v>
      </c>
      <c r="J119" s="54">
        <f>SQRT(C119)</f>
        <v>15.0184523182185</v>
      </c>
    </row>
    <row r="120" spans="2:10" x14ac:dyDescent="0.25">
      <c r="C120" s="35">
        <v>-49.511833910034724</v>
      </c>
      <c r="D120" s="55">
        <v>170.54076124567513</v>
      </c>
      <c r="E120" s="35">
        <v>-121.0289273356404</v>
      </c>
      <c r="F120" s="35">
        <v>11.002629757785499</v>
      </c>
      <c r="G120" s="35">
        <v>-38.509204152249225</v>
      </c>
      <c r="H120" s="35">
        <v>132.0315570934259</v>
      </c>
      <c r="J120" s="54">
        <f>SQRT(D120)</f>
        <v>13.059125592690926</v>
      </c>
    </row>
    <row r="121" spans="2:10" x14ac:dyDescent="0.25">
      <c r="C121" s="35">
        <v>-176.04207612456793</v>
      </c>
      <c r="D121" s="35">
        <v>-121.0289273356404</v>
      </c>
      <c r="E121" s="55">
        <v>297.07100346020832</v>
      </c>
      <c r="F121" s="35">
        <v>143.03418685121142</v>
      </c>
      <c r="G121" s="35">
        <v>-33.007889273356497</v>
      </c>
      <c r="H121" s="35">
        <v>-154.0368166089969</v>
      </c>
      <c r="J121" s="54">
        <f>SQRT(E121)</f>
        <v>17.235747835826803</v>
      </c>
    </row>
    <row r="122" spans="2:10" x14ac:dyDescent="0.25">
      <c r="C122" s="35">
        <v>-154.0368166089969</v>
      </c>
      <c r="D122" s="35">
        <v>11.002629757785471</v>
      </c>
      <c r="E122" s="35">
        <v>143.03418685121142</v>
      </c>
      <c r="F122" s="55">
        <v>242.05785467128084</v>
      </c>
      <c r="G122" s="35">
        <v>88.021038062283949</v>
      </c>
      <c r="H122" s="35">
        <v>99.02366782006942</v>
      </c>
      <c r="J122" s="54">
        <f>SQRT(F122)</f>
        <v>15.558208594542009</v>
      </c>
    </row>
    <row r="123" spans="2:10" x14ac:dyDescent="0.25">
      <c r="C123" s="35">
        <v>71.517093425605751</v>
      </c>
      <c r="D123" s="35">
        <v>-38.509204152249254</v>
      </c>
      <c r="E123" s="35">
        <v>-33.007889273356497</v>
      </c>
      <c r="F123" s="35">
        <v>88.021038062283921</v>
      </c>
      <c r="G123" s="55">
        <v>159.53813148788967</v>
      </c>
      <c r="H123" s="35">
        <v>121.02892733564042</v>
      </c>
      <c r="J123" s="54">
        <f>SQRT(G123)</f>
        <v>12.630840490160965</v>
      </c>
    </row>
    <row r="124" spans="2:10" x14ac:dyDescent="0.25">
      <c r="C124" s="35">
        <v>22.005259515571026</v>
      </c>
      <c r="D124" s="35">
        <v>132.03155709342587</v>
      </c>
      <c r="E124" s="35">
        <v>-154.0368166089969</v>
      </c>
      <c r="F124" s="35">
        <v>99.02366782006942</v>
      </c>
      <c r="G124" s="35">
        <v>121.02892733564045</v>
      </c>
      <c r="H124" s="55">
        <v>253.06048442906632</v>
      </c>
      <c r="J124" s="54">
        <f>SQRT(H124)</f>
        <v>15.907874918701943</v>
      </c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4"/>
  <sheetViews>
    <sheetView topLeftCell="A133" zoomScale="115" zoomScaleNormal="115" workbookViewId="0">
      <selection activeCell="B158" sqref="B158"/>
    </sheetView>
  </sheetViews>
  <sheetFormatPr defaultRowHeight="13.2" x14ac:dyDescent="0.25"/>
  <cols>
    <col min="3" max="3" width="9.109375" customWidth="1"/>
    <col min="4" max="4" width="8.77734375" customWidth="1"/>
    <col min="5" max="5" width="8.44140625" customWidth="1"/>
    <col min="6" max="6" width="8.21875" customWidth="1"/>
    <col min="7" max="8" width="9" bestFit="1" customWidth="1"/>
    <col min="10" max="10" width="8.21875" customWidth="1"/>
  </cols>
  <sheetData>
    <row r="1" spans="1:15" x14ac:dyDescent="0.25">
      <c r="A1" s="25"/>
      <c r="B1" s="13"/>
      <c r="C1" s="13"/>
      <c r="D1" s="13"/>
      <c r="G1" s="8"/>
      <c r="H1" s="8"/>
      <c r="I1" s="8"/>
      <c r="J1" s="8"/>
      <c r="K1" s="8"/>
      <c r="L1" s="8"/>
      <c r="M1" s="8"/>
      <c r="N1" s="8"/>
      <c r="O1" s="8"/>
    </row>
    <row r="2" spans="1:15" ht="14.4" x14ac:dyDescent="0.25">
      <c r="A2" s="27" t="s">
        <v>142</v>
      </c>
      <c r="B2" s="13"/>
      <c r="C2" s="13"/>
      <c r="D2" s="13"/>
      <c r="G2" s="8"/>
      <c r="H2" s="8"/>
      <c r="I2" s="32" t="s">
        <v>24</v>
      </c>
      <c r="J2" s="32">
        <v>6</v>
      </c>
      <c r="K2" s="107"/>
      <c r="L2" s="8"/>
      <c r="M2" s="8"/>
      <c r="N2" s="8"/>
      <c r="O2" s="8"/>
    </row>
    <row r="3" spans="1:15" ht="14.4" x14ac:dyDescent="0.25">
      <c r="A3" s="56"/>
      <c r="B3" s="13"/>
      <c r="C3" s="13"/>
      <c r="D3" s="13"/>
      <c r="G3" s="11"/>
      <c r="H3" s="8"/>
      <c r="I3" s="32" t="s">
        <v>25</v>
      </c>
      <c r="J3" s="32">
        <v>3</v>
      </c>
      <c r="K3" s="107"/>
      <c r="L3" s="8"/>
      <c r="M3" s="8"/>
      <c r="N3" s="8"/>
      <c r="O3" s="8"/>
    </row>
    <row r="4" spans="1:15" ht="14.4" x14ac:dyDescent="0.25">
      <c r="A4" s="57" t="s">
        <v>0</v>
      </c>
      <c r="B4" s="13"/>
      <c r="F4" s="8"/>
      <c r="G4" s="7"/>
      <c r="H4" s="8"/>
      <c r="I4" s="58" t="s">
        <v>74</v>
      </c>
      <c r="J4" s="58">
        <f>J2-J3</f>
        <v>3</v>
      </c>
      <c r="K4" s="107"/>
      <c r="L4" s="8"/>
      <c r="M4" s="8"/>
      <c r="N4" s="8"/>
      <c r="O4" s="8"/>
    </row>
    <row r="5" spans="1:15" ht="14.4" x14ac:dyDescent="0.25">
      <c r="A5" s="57"/>
      <c r="B5" s="69" t="s">
        <v>86</v>
      </c>
      <c r="C5" s="70">
        <f>'Stały A'!C21</f>
        <v>99.45</v>
      </c>
      <c r="D5" s="10" t="s">
        <v>72</v>
      </c>
      <c r="F5" s="8"/>
      <c r="G5" s="7"/>
      <c r="H5" s="8"/>
      <c r="I5" s="33"/>
      <c r="J5" s="33"/>
      <c r="K5" s="107"/>
      <c r="L5" s="8"/>
      <c r="M5" s="8"/>
      <c r="N5" s="8"/>
      <c r="O5" s="8"/>
    </row>
    <row r="6" spans="1:15" ht="14.4" x14ac:dyDescent="0.25">
      <c r="A6" s="57"/>
      <c r="B6" s="14" t="s">
        <v>85</v>
      </c>
      <c r="F6" s="8"/>
      <c r="G6" s="7"/>
      <c r="H6" s="8"/>
      <c r="I6" s="33"/>
      <c r="J6" s="33"/>
      <c r="K6" s="107"/>
      <c r="L6" s="8"/>
      <c r="M6" s="8"/>
      <c r="N6" s="8"/>
      <c r="O6" s="8"/>
    </row>
    <row r="7" spans="1:15" ht="14.4" x14ac:dyDescent="0.25">
      <c r="A7" s="57"/>
      <c r="B7" s="13"/>
      <c r="F7" s="8"/>
      <c r="G7" s="7"/>
      <c r="H7" s="8"/>
      <c r="I7" s="33"/>
      <c r="J7" s="33"/>
      <c r="K7" s="107"/>
      <c r="L7" s="8"/>
      <c r="M7" s="8"/>
      <c r="N7" s="8"/>
      <c r="O7" s="8"/>
    </row>
    <row r="8" spans="1:15" ht="14.4" x14ac:dyDescent="0.25">
      <c r="A8" s="57"/>
      <c r="B8" s="13"/>
      <c r="C8" t="s">
        <v>1</v>
      </c>
      <c r="F8" s="8"/>
      <c r="G8" s="7"/>
      <c r="H8" s="8"/>
      <c r="I8" s="33"/>
      <c r="J8" s="33"/>
      <c r="K8" s="107"/>
      <c r="L8" s="8"/>
      <c r="M8" s="8"/>
      <c r="N8" s="8"/>
      <c r="O8" s="8"/>
    </row>
    <row r="9" spans="1:15" ht="15.6" x14ac:dyDescent="0.25">
      <c r="A9" s="56"/>
      <c r="B9" s="13"/>
      <c r="D9" s="18" t="s">
        <v>17</v>
      </c>
      <c r="E9" s="18" t="s">
        <v>13</v>
      </c>
      <c r="G9" s="18" t="s">
        <v>22</v>
      </c>
      <c r="H9" s="8"/>
      <c r="I9" s="8"/>
      <c r="J9" s="8"/>
      <c r="K9" s="107"/>
      <c r="L9" s="8"/>
      <c r="M9" s="8"/>
      <c r="N9" s="8"/>
      <c r="O9" s="8"/>
    </row>
    <row r="10" spans="1:15" ht="14.4" x14ac:dyDescent="0.25">
      <c r="C10" s="19" t="s">
        <v>14</v>
      </c>
      <c r="D10" s="23">
        <v>0.73099999999999998</v>
      </c>
      <c r="E10" s="22">
        <v>2</v>
      </c>
      <c r="G10" s="31">
        <f>C20-C19</f>
        <v>0.78600000000000136</v>
      </c>
      <c r="K10" s="107"/>
    </row>
    <row r="11" spans="1:15" ht="14.4" x14ac:dyDescent="0.25">
      <c r="C11" s="19" t="s">
        <v>15</v>
      </c>
      <c r="D11" s="23">
        <v>-1.478</v>
      </c>
      <c r="E11" s="22">
        <v>1</v>
      </c>
      <c r="F11" s="6"/>
      <c r="G11" s="31">
        <f>C21-C20</f>
        <v>-1.5040000000000049</v>
      </c>
      <c r="K11" s="107"/>
    </row>
    <row r="12" spans="1:15" ht="14.4" x14ac:dyDescent="0.25">
      <c r="C12" s="19" t="s">
        <v>16</v>
      </c>
      <c r="D12" s="23">
        <v>0.747</v>
      </c>
      <c r="E12" s="22">
        <v>4</v>
      </c>
      <c r="G12" s="31">
        <f>C19-C21</f>
        <v>0.71800000000000352</v>
      </c>
      <c r="K12" s="107"/>
    </row>
    <row r="13" spans="1:15" ht="14.4" x14ac:dyDescent="0.25">
      <c r="C13" s="20" t="s">
        <v>7</v>
      </c>
      <c r="D13" s="21">
        <v>0.55000000000000004</v>
      </c>
      <c r="E13" s="22">
        <v>2</v>
      </c>
      <c r="G13" s="31">
        <f>C19-C5</f>
        <v>0.54999999999999716</v>
      </c>
      <c r="K13" s="107"/>
    </row>
    <row r="14" spans="1:15" ht="14.4" x14ac:dyDescent="0.25">
      <c r="C14" s="20" t="s">
        <v>6</v>
      </c>
      <c r="D14" s="21">
        <v>1.3360000000000001</v>
      </c>
      <c r="E14" s="22">
        <v>1</v>
      </c>
      <c r="G14" s="31">
        <f>C20-C5</f>
        <v>1.3359999999999985</v>
      </c>
      <c r="K14" s="107"/>
    </row>
    <row r="15" spans="1:15" ht="14.4" x14ac:dyDescent="0.25">
      <c r="C15" s="20" t="s">
        <v>3</v>
      </c>
      <c r="D15" s="21">
        <v>-0.16800000000000001</v>
      </c>
      <c r="E15" s="22">
        <v>4</v>
      </c>
      <c r="F15" s="6"/>
      <c r="G15" s="31">
        <f>C21-C5</f>
        <v>-0.16800000000000637</v>
      </c>
      <c r="K15" s="107"/>
    </row>
    <row r="16" spans="1:15" x14ac:dyDescent="0.25">
      <c r="C16" s="2"/>
      <c r="E16" s="4"/>
      <c r="F16" s="6"/>
    </row>
    <row r="17" spans="1:15" x14ac:dyDescent="0.25">
      <c r="A17" s="10" t="s">
        <v>73</v>
      </c>
      <c r="E17" s="5"/>
      <c r="F17" s="6"/>
    </row>
    <row r="18" spans="1:15" x14ac:dyDescent="0.25">
      <c r="D18" s="9"/>
      <c r="E18" s="9"/>
    </row>
    <row r="19" spans="1:15" ht="15.6" x14ac:dyDescent="0.25">
      <c r="B19" s="10" t="s">
        <v>18</v>
      </c>
      <c r="C19" s="1">
        <f>C5+D13</f>
        <v>100</v>
      </c>
    </row>
    <row r="20" spans="1:15" ht="15.6" x14ac:dyDescent="0.25">
      <c r="B20" s="10" t="s">
        <v>19</v>
      </c>
      <c r="C20" s="1">
        <f>C5+D14</f>
        <v>100.786</v>
      </c>
    </row>
    <row r="21" spans="1:15" ht="15.6" x14ac:dyDescent="0.25">
      <c r="B21" s="10" t="s">
        <v>20</v>
      </c>
      <c r="C21" s="1">
        <f>C5+D15</f>
        <v>99.281999999999996</v>
      </c>
    </row>
    <row r="23" spans="1:15" x14ac:dyDescent="0.25">
      <c r="A23" s="10" t="s">
        <v>138</v>
      </c>
    </row>
    <row r="25" spans="1:15" x14ac:dyDescent="0.25">
      <c r="B25" s="10" t="s">
        <v>26</v>
      </c>
      <c r="H25" s="18" t="s">
        <v>28</v>
      </c>
      <c r="J25" s="10" t="s">
        <v>29</v>
      </c>
    </row>
    <row r="26" spans="1:15" x14ac:dyDescent="0.25">
      <c r="C26" s="18" t="s">
        <v>27</v>
      </c>
      <c r="D26" s="18" t="s">
        <v>10</v>
      </c>
      <c r="E26" s="18" t="s">
        <v>11</v>
      </c>
    </row>
    <row r="27" spans="1:15" x14ac:dyDescent="0.25">
      <c r="B27" s="19" t="s">
        <v>14</v>
      </c>
      <c r="C27" s="34">
        <v>-1</v>
      </c>
      <c r="D27" s="34">
        <v>1</v>
      </c>
      <c r="E27" s="34">
        <v>0</v>
      </c>
      <c r="H27" s="37">
        <f t="shared" ref="H27:H32" si="0">(D10-G10)*1000</f>
        <v>-55.000000000001378</v>
      </c>
      <c r="J27" s="34">
        <f>1/E10</f>
        <v>0.5</v>
      </c>
      <c r="K27" s="34">
        <v>0</v>
      </c>
      <c r="L27" s="34">
        <v>0</v>
      </c>
      <c r="M27" s="34">
        <v>0</v>
      </c>
      <c r="N27" s="34">
        <v>0</v>
      </c>
      <c r="O27" s="34">
        <v>0</v>
      </c>
    </row>
    <row r="28" spans="1:15" x14ac:dyDescent="0.25">
      <c r="B28" s="19" t="s">
        <v>15</v>
      </c>
      <c r="C28" s="34">
        <v>0</v>
      </c>
      <c r="D28" s="34">
        <v>-1</v>
      </c>
      <c r="E28" s="34">
        <v>1</v>
      </c>
      <c r="H28" s="37">
        <f t="shared" si="0"/>
        <v>26.00000000000491</v>
      </c>
      <c r="J28" s="34">
        <v>0</v>
      </c>
      <c r="K28" s="34">
        <f>1/E11</f>
        <v>1</v>
      </c>
      <c r="L28" s="34">
        <v>0</v>
      </c>
      <c r="M28" s="34">
        <v>0</v>
      </c>
      <c r="N28" s="34">
        <v>0</v>
      </c>
      <c r="O28" s="34">
        <v>0</v>
      </c>
    </row>
    <row r="29" spans="1:15" x14ac:dyDescent="0.25">
      <c r="B29" s="19" t="s">
        <v>16</v>
      </c>
      <c r="C29" s="34">
        <v>1</v>
      </c>
      <c r="D29" s="34">
        <v>0</v>
      </c>
      <c r="E29" s="34">
        <v>-1</v>
      </c>
      <c r="H29" s="37">
        <f t="shared" si="0"/>
        <v>28.999999999996472</v>
      </c>
      <c r="J29" s="34">
        <v>0</v>
      </c>
      <c r="K29" s="34">
        <v>0</v>
      </c>
      <c r="L29" s="34">
        <f>1/E12</f>
        <v>0.25</v>
      </c>
      <c r="M29" s="34">
        <v>0</v>
      </c>
      <c r="N29" s="34">
        <v>0</v>
      </c>
      <c r="O29" s="34">
        <v>0</v>
      </c>
    </row>
    <row r="30" spans="1:15" x14ac:dyDescent="0.25">
      <c r="B30" s="20" t="s">
        <v>7</v>
      </c>
      <c r="C30" s="34">
        <v>1</v>
      </c>
      <c r="D30" s="34">
        <v>0</v>
      </c>
      <c r="E30" s="34">
        <v>0</v>
      </c>
      <c r="H30" s="37">
        <f t="shared" si="0"/>
        <v>2.886579864025407E-12</v>
      </c>
      <c r="J30" s="34">
        <v>0</v>
      </c>
      <c r="K30" s="34">
        <v>0</v>
      </c>
      <c r="L30" s="34">
        <v>0</v>
      </c>
      <c r="M30" s="34">
        <f>1/E13</f>
        <v>0.5</v>
      </c>
      <c r="N30" s="34">
        <v>0</v>
      </c>
      <c r="O30" s="34">
        <v>0</v>
      </c>
    </row>
    <row r="31" spans="1:15" x14ac:dyDescent="0.25">
      <c r="B31" s="20" t="s">
        <v>6</v>
      </c>
      <c r="C31" s="34">
        <v>0</v>
      </c>
      <c r="D31" s="34">
        <v>1</v>
      </c>
      <c r="E31" s="34">
        <v>0</v>
      </c>
      <c r="H31" s="37">
        <f t="shared" si="0"/>
        <v>1.5543122344752192E-12</v>
      </c>
      <c r="J31" s="34">
        <v>0</v>
      </c>
      <c r="K31" s="34">
        <v>0</v>
      </c>
      <c r="L31" s="34">
        <v>0</v>
      </c>
      <c r="M31" s="34">
        <v>0</v>
      </c>
      <c r="N31" s="34">
        <f>1/E14</f>
        <v>1</v>
      </c>
      <c r="O31" s="34">
        <v>0</v>
      </c>
    </row>
    <row r="32" spans="1:15" x14ac:dyDescent="0.25">
      <c r="B32" s="20" t="s">
        <v>3</v>
      </c>
      <c r="C32" s="34">
        <v>0</v>
      </c>
      <c r="D32" s="34">
        <v>0</v>
      </c>
      <c r="E32" s="34">
        <v>1</v>
      </c>
      <c r="H32" s="37">
        <f t="shared" si="0"/>
        <v>6.3560268159790212E-12</v>
      </c>
      <c r="J32" s="34">
        <v>0</v>
      </c>
      <c r="K32" s="34">
        <v>0</v>
      </c>
      <c r="L32" s="34">
        <v>0</v>
      </c>
      <c r="M32" s="34">
        <v>0</v>
      </c>
      <c r="N32" s="34">
        <v>0</v>
      </c>
      <c r="O32" s="34">
        <f>1/E15</f>
        <v>0.25</v>
      </c>
    </row>
    <row r="34" spans="2:19" x14ac:dyDescent="0.25">
      <c r="B34" s="38" t="s">
        <v>30</v>
      </c>
    </row>
    <row r="35" spans="2:19" x14ac:dyDescent="0.25">
      <c r="C35" s="34">
        <f t="array" ref="C35:H37">TRANSPOSE(C27:E32)</f>
        <v>-1</v>
      </c>
      <c r="D35" s="34">
        <v>0</v>
      </c>
      <c r="E35" s="34">
        <v>1</v>
      </c>
      <c r="F35" s="34">
        <v>1</v>
      </c>
      <c r="G35" s="34">
        <v>0</v>
      </c>
      <c r="H35" s="34">
        <v>0</v>
      </c>
    </row>
    <row r="36" spans="2:19" x14ac:dyDescent="0.25">
      <c r="C36" s="34">
        <v>1</v>
      </c>
      <c r="D36" s="34">
        <v>-1</v>
      </c>
      <c r="E36" s="34">
        <v>0</v>
      </c>
      <c r="F36" s="34">
        <v>0</v>
      </c>
      <c r="G36" s="34">
        <v>1</v>
      </c>
      <c r="H36" s="34">
        <v>0</v>
      </c>
    </row>
    <row r="37" spans="2:19" x14ac:dyDescent="0.25">
      <c r="C37" s="34">
        <v>0</v>
      </c>
      <c r="D37" s="34">
        <v>1</v>
      </c>
      <c r="E37" s="34">
        <v>-1</v>
      </c>
      <c r="F37" s="34">
        <v>0</v>
      </c>
      <c r="G37" s="34">
        <v>0</v>
      </c>
      <c r="H37" s="34">
        <v>1</v>
      </c>
    </row>
    <row r="38" spans="2:19" x14ac:dyDescent="0.25">
      <c r="C38" s="24"/>
      <c r="D38" s="24"/>
      <c r="E38" s="24"/>
      <c r="F38" s="24"/>
      <c r="G38" s="24"/>
      <c r="H38" s="24"/>
    </row>
    <row r="39" spans="2:19" x14ac:dyDescent="0.25">
      <c r="J39" s="10" t="s">
        <v>9</v>
      </c>
    </row>
    <row r="40" spans="2:19" x14ac:dyDescent="0.25">
      <c r="B40" s="10" t="s">
        <v>31</v>
      </c>
      <c r="C40" s="34">
        <f t="array" ref="C40:H42">MMULT(C35:H37,J27:O32)</f>
        <v>-0.5</v>
      </c>
      <c r="D40" s="34">
        <v>0</v>
      </c>
      <c r="E40" s="34">
        <v>0.25</v>
      </c>
      <c r="F40" s="34">
        <v>0.5</v>
      </c>
      <c r="G40" s="34">
        <v>0</v>
      </c>
      <c r="H40" s="34">
        <v>0</v>
      </c>
      <c r="J40" s="35">
        <f t="array" ref="J40:J42">MMULT(C40:H42,H27:H32)</f>
        <v>34.750000000001251</v>
      </c>
    </row>
    <row r="41" spans="2:19" x14ac:dyDescent="0.25">
      <c r="C41" s="34">
        <v>0.5</v>
      </c>
      <c r="D41" s="34">
        <v>-1</v>
      </c>
      <c r="E41" s="34">
        <v>0</v>
      </c>
      <c r="F41" s="34">
        <v>0</v>
      </c>
      <c r="G41" s="34">
        <v>1</v>
      </c>
      <c r="H41" s="34">
        <v>0</v>
      </c>
      <c r="J41" s="35">
        <v>-53.500000000004043</v>
      </c>
    </row>
    <row r="42" spans="2:19" x14ac:dyDescent="0.25">
      <c r="C42" s="34">
        <v>0</v>
      </c>
      <c r="D42" s="34">
        <v>1</v>
      </c>
      <c r="E42" s="34">
        <v>-0.25</v>
      </c>
      <c r="F42" s="34">
        <v>0</v>
      </c>
      <c r="G42" s="34">
        <v>0</v>
      </c>
      <c r="H42" s="34">
        <v>0.25</v>
      </c>
      <c r="J42" s="35">
        <v>18.750000000007379</v>
      </c>
    </row>
    <row r="43" spans="2:19" x14ac:dyDescent="0.25">
      <c r="C43" s="24"/>
      <c r="D43" s="24"/>
      <c r="E43" s="24"/>
      <c r="F43" s="24"/>
      <c r="G43" s="24"/>
      <c r="H43" s="24"/>
      <c r="J43" s="59"/>
    </row>
    <row r="44" spans="2:19" x14ac:dyDescent="0.25">
      <c r="L44" s="44"/>
      <c r="M44" s="44"/>
      <c r="N44" s="44"/>
      <c r="O44" s="44"/>
      <c r="P44" s="44"/>
      <c r="Q44" s="44"/>
    </row>
    <row r="45" spans="2:19" x14ac:dyDescent="0.25">
      <c r="B45" s="10" t="s">
        <v>32</v>
      </c>
      <c r="P45" s="30"/>
      <c r="Q45" s="30"/>
      <c r="R45" s="30"/>
      <c r="S45" s="30"/>
    </row>
    <row r="46" spans="2:19" x14ac:dyDescent="0.25">
      <c r="C46" s="34">
        <f t="array" ref="C46:E48">MMULT(C40:H42,C27:E32)</f>
        <v>1.25</v>
      </c>
      <c r="D46" s="34">
        <v>-0.5</v>
      </c>
      <c r="E46" s="34">
        <v>-0.25</v>
      </c>
      <c r="F46" s="24"/>
      <c r="L46" s="42"/>
      <c r="M46" s="43"/>
      <c r="N46" s="43"/>
      <c r="O46" s="43"/>
    </row>
    <row r="47" spans="2:19" x14ac:dyDescent="0.25">
      <c r="C47" s="34">
        <v>-0.5</v>
      </c>
      <c r="D47" s="34">
        <v>2.5</v>
      </c>
      <c r="E47" s="34">
        <v>-1</v>
      </c>
      <c r="F47" s="24"/>
      <c r="L47" s="43"/>
      <c r="M47" s="42"/>
      <c r="N47" s="43"/>
      <c r="O47" s="43"/>
    </row>
    <row r="48" spans="2:19" x14ac:dyDescent="0.25">
      <c r="C48" s="34">
        <v>-0.25</v>
      </c>
      <c r="D48" s="34">
        <v>-1</v>
      </c>
      <c r="E48" s="34">
        <v>1.5</v>
      </c>
      <c r="F48" s="24"/>
      <c r="L48" s="42"/>
      <c r="M48" s="43"/>
      <c r="N48" s="42"/>
      <c r="O48" s="42"/>
    </row>
    <row r="49" spans="2:18" x14ac:dyDescent="0.25">
      <c r="C49" s="24"/>
      <c r="D49" s="24"/>
      <c r="E49" s="24"/>
      <c r="F49" s="24"/>
      <c r="L49" s="42"/>
      <c r="M49" s="43"/>
      <c r="N49" s="42"/>
      <c r="O49" s="42"/>
    </row>
    <row r="51" spans="2:18" s="12" customFormat="1" x14ac:dyDescent="0.25">
      <c r="B51" s="12" t="s">
        <v>33</v>
      </c>
      <c r="D51" s="60">
        <f t="array" ref="D51">MDETERM(C46:E48)</f>
        <v>2.6562499999999996</v>
      </c>
    </row>
    <row r="53" spans="2:18" x14ac:dyDescent="0.25">
      <c r="B53" s="10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</row>
    <row r="54" spans="2:18" x14ac:dyDescent="0.25"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</row>
    <row r="55" spans="2:18" ht="15.6" x14ac:dyDescent="0.25">
      <c r="B55" s="10" t="s">
        <v>75</v>
      </c>
      <c r="H55" s="24"/>
      <c r="I55" s="61"/>
      <c r="J55" s="24"/>
      <c r="K55" s="24"/>
      <c r="L55" s="24"/>
      <c r="M55" s="24"/>
      <c r="N55" s="24"/>
      <c r="O55" s="24"/>
      <c r="P55" s="24"/>
      <c r="Q55" s="24"/>
      <c r="R55" s="24"/>
    </row>
    <row r="56" spans="2:18" x14ac:dyDescent="0.25">
      <c r="C56" s="40">
        <f t="array" ref="C56:E58">MINVERSE(C46:E48)</f>
        <v>1.0352941176470589</v>
      </c>
      <c r="D56" s="40">
        <v>0.37647058823529422</v>
      </c>
      <c r="E56" s="40">
        <v>0.42352941176470599</v>
      </c>
      <c r="F56" s="62"/>
      <c r="G56" s="30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</row>
    <row r="57" spans="2:18" x14ac:dyDescent="0.25">
      <c r="C57" s="40">
        <v>0.37647058823529422</v>
      </c>
      <c r="D57" s="40">
        <v>0.68235294117647083</v>
      </c>
      <c r="E57" s="40">
        <v>0.51764705882352957</v>
      </c>
      <c r="F57" s="62"/>
      <c r="G57" s="30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</row>
    <row r="58" spans="2:18" x14ac:dyDescent="0.25">
      <c r="C58" s="40">
        <v>0.42352941176470599</v>
      </c>
      <c r="D58" s="40">
        <v>0.51764705882352957</v>
      </c>
      <c r="E58" s="40">
        <v>1.0823529411764707</v>
      </c>
      <c r="F58" s="62"/>
      <c r="G58" s="30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</row>
    <row r="59" spans="2:18" x14ac:dyDescent="0.25">
      <c r="C59" s="62"/>
      <c r="D59" s="62"/>
      <c r="E59" s="62"/>
      <c r="F59" s="62"/>
      <c r="G59" s="30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</row>
    <row r="60" spans="2:18" x14ac:dyDescent="0.25"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</row>
    <row r="61" spans="2:18" ht="15.6" x14ac:dyDescent="0.25">
      <c r="B61" s="10" t="s">
        <v>76</v>
      </c>
    </row>
    <row r="62" spans="2:18" x14ac:dyDescent="0.25">
      <c r="C62" s="63">
        <f t="array" ref="C62:C64">MMULT(C56:E58,J40:J42)</f>
        <v>23.776470588238194</v>
      </c>
    </row>
    <row r="63" spans="2:18" x14ac:dyDescent="0.25">
      <c r="C63" s="63">
        <v>-13.717647058822008</v>
      </c>
    </row>
    <row r="64" spans="2:18" x14ac:dyDescent="0.25">
      <c r="C64" s="63">
        <v>7.3176470588299516</v>
      </c>
    </row>
    <row r="65" spans="2:10" x14ac:dyDescent="0.25">
      <c r="C65" s="28"/>
    </row>
    <row r="67" spans="2:10" x14ac:dyDescent="0.25">
      <c r="B67" s="10" t="s">
        <v>47</v>
      </c>
    </row>
    <row r="69" spans="2:10" ht="15.6" x14ac:dyDescent="0.25">
      <c r="B69" s="49" t="s">
        <v>78</v>
      </c>
      <c r="C69" s="67">
        <f>C19+C62/1000</f>
        <v>100.02377647058823</v>
      </c>
    </row>
    <row r="70" spans="2:10" ht="15.6" x14ac:dyDescent="0.25">
      <c r="B70" s="49" t="s">
        <v>82</v>
      </c>
      <c r="C70" s="49">
        <f>C20+C63/1000</f>
        <v>100.77228235294118</v>
      </c>
    </row>
    <row r="71" spans="2:10" ht="15.6" x14ac:dyDescent="0.25">
      <c r="B71" s="49" t="s">
        <v>58</v>
      </c>
      <c r="C71" s="49">
        <f>C21+C64/1000</f>
        <v>99.289317647058823</v>
      </c>
    </row>
    <row r="73" spans="2:10" x14ac:dyDescent="0.25">
      <c r="B73" s="10" t="s">
        <v>48</v>
      </c>
      <c r="G73" s="10" t="s">
        <v>55</v>
      </c>
      <c r="J73" s="12" t="s">
        <v>60</v>
      </c>
    </row>
    <row r="75" spans="2:10" ht="15.6" x14ac:dyDescent="0.25">
      <c r="C75" s="10" t="s">
        <v>2</v>
      </c>
      <c r="E75" s="10" t="s">
        <v>49</v>
      </c>
      <c r="H75" s="50" t="s">
        <v>62</v>
      </c>
      <c r="J75" s="12" t="s">
        <v>61</v>
      </c>
    </row>
    <row r="76" spans="2:10" x14ac:dyDescent="0.25">
      <c r="C76" s="36">
        <f t="array" ref="C76:C81">MMULT(C27:E32,C62:C64)</f>
        <v>-37.4941176470602</v>
      </c>
      <c r="D76" s="24"/>
      <c r="E76" s="36">
        <f t="array" ref="E76:E81">C76:C81-H27:H32</f>
        <v>17.505882352941178</v>
      </c>
      <c r="G76" s="19" t="s">
        <v>14</v>
      </c>
      <c r="H76" s="51">
        <f t="shared" ref="H76:H81" si="1">D10+E76/1000</f>
        <v>0.74850588235294113</v>
      </c>
      <c r="J76" s="46">
        <f>C70-C69</f>
        <v>0.74850588235294424</v>
      </c>
    </row>
    <row r="77" spans="2:10" x14ac:dyDescent="0.25">
      <c r="C77" s="36">
        <v>21.035294117651958</v>
      </c>
      <c r="D77" s="24"/>
      <c r="E77" s="36">
        <v>-4.964705882352952</v>
      </c>
      <c r="G77" s="19" t="s">
        <v>15</v>
      </c>
      <c r="H77" s="51">
        <f t="shared" si="1"/>
        <v>-1.482964705882353</v>
      </c>
      <c r="J77" s="46">
        <f>C71-C70</f>
        <v>-1.4829647058823525</v>
      </c>
    </row>
    <row r="78" spans="2:10" x14ac:dyDescent="0.25">
      <c r="C78" s="36">
        <v>16.458823529408242</v>
      </c>
      <c r="D78" s="24"/>
      <c r="E78" s="36">
        <v>-12.54117647058823</v>
      </c>
      <c r="G78" s="19" t="s">
        <v>16</v>
      </c>
      <c r="H78" s="51">
        <f t="shared" si="1"/>
        <v>0.73445882352941172</v>
      </c>
      <c r="J78" s="46">
        <f>C69-C71</f>
        <v>0.73445882352940828</v>
      </c>
    </row>
    <row r="79" spans="2:10" x14ac:dyDescent="0.25">
      <c r="C79" s="36">
        <v>23.776470588238194</v>
      </c>
      <c r="D79" s="24"/>
      <c r="E79" s="36">
        <v>23.776470588235306</v>
      </c>
      <c r="G79" s="20" t="s">
        <v>7</v>
      </c>
      <c r="H79" s="51">
        <f t="shared" si="1"/>
        <v>0.57377647058823533</v>
      </c>
      <c r="J79" s="46">
        <f>C69-C5</f>
        <v>0.57377647058822845</v>
      </c>
    </row>
    <row r="80" spans="2:10" x14ac:dyDescent="0.25">
      <c r="C80" s="36">
        <v>-13.717647058822008</v>
      </c>
      <c r="D80" s="24"/>
      <c r="E80" s="36">
        <v>-13.717647058823562</v>
      </c>
      <c r="G80" s="20" t="s">
        <v>6</v>
      </c>
      <c r="H80" s="51">
        <f t="shared" si="1"/>
        <v>1.3222823529411765</v>
      </c>
      <c r="J80" s="46">
        <f>C70-C5</f>
        <v>1.3222823529411727</v>
      </c>
    </row>
    <row r="81" spans="2:10" x14ac:dyDescent="0.25">
      <c r="C81" s="36">
        <v>7.3176470588299516</v>
      </c>
      <c r="D81" s="24"/>
      <c r="E81" s="36">
        <v>7.3176470588235958</v>
      </c>
      <c r="G81" s="20" t="s">
        <v>3</v>
      </c>
      <c r="H81" s="51">
        <f t="shared" si="1"/>
        <v>-0.16068235294117642</v>
      </c>
      <c r="J81" s="46">
        <f>C71-C5</f>
        <v>-0.16068235294117983</v>
      </c>
    </row>
    <row r="83" spans="2:10" x14ac:dyDescent="0.25">
      <c r="B83" s="12" t="s">
        <v>50</v>
      </c>
    </row>
    <row r="87" spans="2:10" x14ac:dyDescent="0.25">
      <c r="C87" s="10" t="s">
        <v>5</v>
      </c>
    </row>
    <row r="88" spans="2:10" x14ac:dyDescent="0.25">
      <c r="C88" s="35">
        <f t="array" ref="C88:H88">MMULT(TRANSPOSE(E76:E81),J27:O32)</f>
        <v>8.7529411764705891</v>
      </c>
      <c r="D88" s="35">
        <v>-4.964705882352952</v>
      </c>
      <c r="E88" s="35">
        <v>-3.1352941176470575</v>
      </c>
      <c r="F88" s="35">
        <v>11.888235294117653</v>
      </c>
      <c r="G88" s="35">
        <v>-13.717647058823562</v>
      </c>
      <c r="H88" s="35">
        <v>1.8294117647058989</v>
      </c>
    </row>
    <row r="90" spans="2:10" x14ac:dyDescent="0.25">
      <c r="C90" s="10" t="s">
        <v>51</v>
      </c>
    </row>
    <row r="91" spans="2:10" x14ac:dyDescent="0.25">
      <c r="C91" s="48">
        <f t="array" ref="C91">MMULT(C88:H88,E76:E81)</f>
        <v>701.41764705882508</v>
      </c>
    </row>
    <row r="93" spans="2:10" x14ac:dyDescent="0.25">
      <c r="C93" s="10" t="s">
        <v>8</v>
      </c>
    </row>
    <row r="94" spans="2:10" x14ac:dyDescent="0.25">
      <c r="C94" s="35">
        <f t="array" ref="C94:H94">MMULT(TRANSPOSE(H27:H32),J27:O32)</f>
        <v>-27.500000000000689</v>
      </c>
      <c r="D94" s="35">
        <v>26.00000000000491</v>
      </c>
      <c r="E94" s="35">
        <v>7.249999999999118</v>
      </c>
      <c r="F94" s="35">
        <v>1.4432899320127035E-12</v>
      </c>
      <c r="G94" s="35">
        <v>1.5543122344752192E-12</v>
      </c>
      <c r="H94" s="35">
        <v>1.5890067039947553E-12</v>
      </c>
    </row>
    <row r="96" spans="2:10" x14ac:dyDescent="0.25">
      <c r="C96" s="10" t="s">
        <v>52</v>
      </c>
      <c r="E96" s="10" t="s">
        <v>53</v>
      </c>
      <c r="G96" s="10" t="s">
        <v>54</v>
      </c>
    </row>
    <row r="97" spans="2:8" x14ac:dyDescent="0.25">
      <c r="C97" s="34">
        <f t="array" ref="C97">MMULT(C94:H94,H27:H32)</f>
        <v>2398.7500000002801</v>
      </c>
      <c r="E97" s="34">
        <f t="array" ref="E97">MMULT(TRANSPOSE(C62:C64),J40:J42)</f>
        <v>1697.3323529414556</v>
      </c>
      <c r="G97" s="48">
        <f>C97-E97</f>
        <v>701.41764705882451</v>
      </c>
    </row>
    <row r="100" spans="2:8" x14ac:dyDescent="0.25">
      <c r="B100" s="10" t="s">
        <v>67</v>
      </c>
    </row>
    <row r="102" spans="2:8" ht="16.8" x14ac:dyDescent="0.35">
      <c r="B102" s="10" t="s">
        <v>63</v>
      </c>
      <c r="C102" s="30">
        <f>C91/J4</f>
        <v>233.80588235294169</v>
      </c>
    </row>
    <row r="103" spans="2:8" ht="15.6" x14ac:dyDescent="0.35">
      <c r="B103" s="10" t="s">
        <v>64</v>
      </c>
      <c r="C103" s="52">
        <f>SQRT(C102)</f>
        <v>15.290712290568472</v>
      </c>
      <c r="D103" s="10" t="s">
        <v>65</v>
      </c>
    </row>
    <row r="105" spans="2:8" x14ac:dyDescent="0.25">
      <c r="B105" s="10" t="s">
        <v>68</v>
      </c>
      <c r="H105" s="49" t="s">
        <v>66</v>
      </c>
    </row>
    <row r="106" spans="2:8" ht="15.6" x14ac:dyDescent="0.25">
      <c r="C106" s="64">
        <f t="array" ref="C106:E108">C102*C56:E58</f>
        <v>242.05785467128084</v>
      </c>
      <c r="D106" s="64">
        <v>88.021038062283964</v>
      </c>
      <c r="E106" s="64">
        <v>99.023667820069448</v>
      </c>
      <c r="F106" s="65"/>
      <c r="G106" s="49" t="s">
        <v>87</v>
      </c>
      <c r="H106" s="54">
        <f>SQRT(C106)</f>
        <v>15.558208594542009</v>
      </c>
    </row>
    <row r="107" spans="2:8" ht="15.6" x14ac:dyDescent="0.25">
      <c r="C107" s="64">
        <v>88.021038062283964</v>
      </c>
      <c r="D107" s="64">
        <v>159.53813148788967</v>
      </c>
      <c r="E107" s="64">
        <v>121.02892733564045</v>
      </c>
      <c r="F107" s="65"/>
      <c r="G107" s="49" t="s">
        <v>88</v>
      </c>
      <c r="H107" s="54">
        <f>SQRT(D107)</f>
        <v>12.630840490160965</v>
      </c>
    </row>
    <row r="108" spans="2:8" ht="15.6" x14ac:dyDescent="0.25">
      <c r="C108" s="64">
        <v>99.023667820069448</v>
      </c>
      <c r="D108" s="64">
        <v>121.02892733564045</v>
      </c>
      <c r="E108" s="64">
        <v>253.06048442906635</v>
      </c>
      <c r="F108" s="65"/>
      <c r="G108" s="49" t="s">
        <v>89</v>
      </c>
      <c r="H108" s="54">
        <f>SQRT(E108)</f>
        <v>15.907874918701943</v>
      </c>
    </row>
    <row r="109" spans="2:8" s="24" customFormat="1" x14ac:dyDescent="0.25">
      <c r="C109" s="65"/>
      <c r="D109" s="65"/>
      <c r="E109" s="65"/>
      <c r="F109" s="65"/>
      <c r="G109" s="12" t="s">
        <v>90</v>
      </c>
      <c r="H109" s="72">
        <v>0</v>
      </c>
    </row>
    <row r="111" spans="2:8" x14ac:dyDescent="0.25">
      <c r="B111" s="10" t="s">
        <v>69</v>
      </c>
    </row>
    <row r="112" spans="2:8" x14ac:dyDescent="0.25">
      <c r="C112" s="35">
        <f t="array" ref="C112:E117">MMULT(C27:E32,C106:E108)</f>
        <v>-154.03681660899687</v>
      </c>
      <c r="D112" s="35">
        <v>71.517093425605708</v>
      </c>
      <c r="E112" s="35">
        <v>22.005259515570998</v>
      </c>
      <c r="F112" s="29"/>
    </row>
    <row r="113" spans="2:10" x14ac:dyDescent="0.25">
      <c r="C113" s="35">
        <v>11.002629757785485</v>
      </c>
      <c r="D113" s="35">
        <v>-38.509204152249225</v>
      </c>
      <c r="E113" s="35">
        <v>132.0315570934259</v>
      </c>
      <c r="F113" s="29"/>
    </row>
    <row r="114" spans="2:10" x14ac:dyDescent="0.25">
      <c r="C114" s="35">
        <v>143.03418685121139</v>
      </c>
      <c r="D114" s="35">
        <v>-33.007889273356483</v>
      </c>
      <c r="E114" s="35">
        <v>-154.0368166089969</v>
      </c>
      <c r="F114" s="29"/>
    </row>
    <row r="115" spans="2:10" x14ac:dyDescent="0.25">
      <c r="C115" s="35">
        <v>242.05785467128084</v>
      </c>
      <c r="D115" s="35">
        <v>88.021038062283964</v>
      </c>
      <c r="E115" s="35">
        <v>99.023667820069448</v>
      </c>
      <c r="F115" s="29"/>
    </row>
    <row r="116" spans="2:10" x14ac:dyDescent="0.25">
      <c r="C116" s="35">
        <v>88.021038062283964</v>
      </c>
      <c r="D116" s="35">
        <v>159.53813148788967</v>
      </c>
      <c r="E116" s="35">
        <v>121.02892733564045</v>
      </c>
      <c r="F116" s="29"/>
    </row>
    <row r="117" spans="2:10" x14ac:dyDescent="0.25">
      <c r="C117" s="35">
        <v>99.023667820069448</v>
      </c>
      <c r="D117" s="35">
        <v>121.02892733564045</v>
      </c>
      <c r="E117" s="35">
        <v>253.06048442906635</v>
      </c>
      <c r="F117" s="29"/>
    </row>
    <row r="118" spans="2:10" x14ac:dyDescent="0.25">
      <c r="J118" s="49" t="s">
        <v>71</v>
      </c>
    </row>
    <row r="119" spans="2:10" x14ac:dyDescent="0.25">
      <c r="B119" s="10" t="s">
        <v>70</v>
      </c>
      <c r="C119" s="55">
        <f t="array" ref="C119:H124">MMULT(C112:E117,C35:H37)</f>
        <v>225.55391003460258</v>
      </c>
      <c r="D119" s="35">
        <v>-49.51183391003471</v>
      </c>
      <c r="E119" s="35">
        <v>-176.04207612456787</v>
      </c>
      <c r="F119" s="35">
        <v>-154.03681660899687</v>
      </c>
      <c r="G119" s="35">
        <v>71.517093425605708</v>
      </c>
      <c r="H119" s="35">
        <v>22.005259515570998</v>
      </c>
      <c r="J119" s="54">
        <f>SQRT(C119)</f>
        <v>15.018452318218499</v>
      </c>
    </row>
    <row r="120" spans="2:10" x14ac:dyDescent="0.25">
      <c r="C120" s="35">
        <v>-49.51183391003471</v>
      </c>
      <c r="D120" s="55">
        <v>170.54076124567513</v>
      </c>
      <c r="E120" s="35">
        <v>-121.02892733564042</v>
      </c>
      <c r="F120" s="35">
        <v>11.002629757785485</v>
      </c>
      <c r="G120" s="35">
        <v>-38.509204152249225</v>
      </c>
      <c r="H120" s="35">
        <v>132.0315570934259</v>
      </c>
      <c r="J120" s="54">
        <f>SQRT(D120)</f>
        <v>13.059125592690926</v>
      </c>
    </row>
    <row r="121" spans="2:10" x14ac:dyDescent="0.25">
      <c r="C121" s="35">
        <v>-176.04207612456787</v>
      </c>
      <c r="D121" s="35">
        <v>-121.02892733564042</v>
      </c>
      <c r="E121" s="55">
        <v>297.07100346020832</v>
      </c>
      <c r="F121" s="35">
        <v>143.03418685121139</v>
      </c>
      <c r="G121" s="35">
        <v>-33.007889273356483</v>
      </c>
      <c r="H121" s="35">
        <v>-154.0368166089969</v>
      </c>
      <c r="J121" s="54">
        <f>SQRT(E121)</f>
        <v>17.235747835826803</v>
      </c>
    </row>
    <row r="122" spans="2:10" x14ac:dyDescent="0.25">
      <c r="C122" s="35">
        <v>-154.03681660899687</v>
      </c>
      <c r="D122" s="35">
        <v>11.002629757785485</v>
      </c>
      <c r="E122" s="35">
        <v>143.03418685121139</v>
      </c>
      <c r="F122" s="55">
        <v>242.05785467128084</v>
      </c>
      <c r="G122" s="35">
        <v>88.021038062283964</v>
      </c>
      <c r="H122" s="35">
        <v>99.023667820069448</v>
      </c>
      <c r="J122" s="54">
        <f>SQRT(F122)</f>
        <v>15.558208594542009</v>
      </c>
    </row>
    <row r="123" spans="2:10" x14ac:dyDescent="0.25">
      <c r="C123" s="35">
        <v>71.517093425605708</v>
      </c>
      <c r="D123" s="35">
        <v>-38.509204152249225</v>
      </c>
      <c r="E123" s="35">
        <v>-33.007889273356483</v>
      </c>
      <c r="F123" s="35">
        <v>88.021038062283964</v>
      </c>
      <c r="G123" s="55">
        <v>159.53813148788967</v>
      </c>
      <c r="H123" s="35">
        <v>121.02892733564045</v>
      </c>
      <c r="J123" s="54">
        <f>SQRT(G123)</f>
        <v>12.630840490160965</v>
      </c>
    </row>
    <row r="124" spans="2:10" x14ac:dyDescent="0.25">
      <c r="C124" s="35">
        <v>22.005259515570998</v>
      </c>
      <c r="D124" s="35">
        <v>132.0315570934259</v>
      </c>
      <c r="E124" s="35">
        <v>-154.0368166089969</v>
      </c>
      <c r="F124" s="35">
        <v>99.023667820069448</v>
      </c>
      <c r="G124" s="35">
        <v>121.02892733564045</v>
      </c>
      <c r="H124" s="55">
        <v>253.06048442906635</v>
      </c>
      <c r="J124" s="54">
        <f>SQRT(H124)</f>
        <v>15.907874918701943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2"/>
  <sheetViews>
    <sheetView tabSelected="1" topLeftCell="A106" zoomScale="115" zoomScaleNormal="115" workbookViewId="0">
      <selection activeCell="G1" sqref="G1"/>
    </sheetView>
  </sheetViews>
  <sheetFormatPr defaultRowHeight="13.2" x14ac:dyDescent="0.25"/>
  <cols>
    <col min="3" max="3" width="9.109375" customWidth="1"/>
    <col min="4" max="4" width="8.77734375" customWidth="1"/>
    <col min="5" max="5" width="8.44140625" customWidth="1"/>
    <col min="6" max="6" width="8.21875" customWidth="1"/>
    <col min="7" max="8" width="9" bestFit="1" customWidth="1"/>
    <col min="10" max="10" width="8.21875" customWidth="1"/>
  </cols>
  <sheetData>
    <row r="1" spans="1:15" x14ac:dyDescent="0.25">
      <c r="A1" s="27" t="s">
        <v>144</v>
      </c>
      <c r="B1" s="13"/>
      <c r="C1" s="13"/>
      <c r="D1" s="13"/>
      <c r="G1" s="8"/>
      <c r="H1" s="8"/>
      <c r="I1" s="8"/>
      <c r="J1" s="8"/>
      <c r="K1" s="8"/>
      <c r="L1" s="8"/>
      <c r="M1" s="8"/>
      <c r="N1" s="8"/>
      <c r="O1" s="8"/>
    </row>
    <row r="2" spans="1:15" ht="14.4" x14ac:dyDescent="0.25">
      <c r="A2" s="49" t="s">
        <v>143</v>
      </c>
      <c r="B2" s="13"/>
      <c r="C2" s="13"/>
      <c r="D2" s="13"/>
      <c r="G2" s="8"/>
      <c r="H2" s="8"/>
      <c r="I2" s="32" t="s">
        <v>24</v>
      </c>
      <c r="J2" s="32">
        <v>6</v>
      </c>
      <c r="K2" s="107"/>
      <c r="L2" s="8"/>
      <c r="M2" s="8"/>
      <c r="N2" s="8"/>
      <c r="O2" s="8"/>
    </row>
    <row r="3" spans="1:15" ht="14.4" x14ac:dyDescent="0.25">
      <c r="A3" s="13"/>
      <c r="B3" s="13"/>
      <c r="C3" s="13"/>
      <c r="D3" s="13"/>
      <c r="G3" s="11"/>
      <c r="H3" s="8"/>
      <c r="I3" s="32" t="s">
        <v>25</v>
      </c>
      <c r="J3" s="32">
        <v>4</v>
      </c>
      <c r="K3" s="107"/>
      <c r="L3" s="8"/>
      <c r="M3" s="8"/>
      <c r="N3" s="8"/>
      <c r="O3" s="8"/>
    </row>
    <row r="4" spans="1:15" ht="14.4" x14ac:dyDescent="0.25">
      <c r="A4" s="26" t="s">
        <v>0</v>
      </c>
      <c r="B4" s="13"/>
      <c r="C4" t="s">
        <v>1</v>
      </c>
      <c r="F4" s="8"/>
      <c r="G4" s="7"/>
      <c r="H4" s="8"/>
      <c r="I4" s="58" t="s">
        <v>74</v>
      </c>
      <c r="J4" s="58">
        <f>J2-J3</f>
        <v>2</v>
      </c>
      <c r="K4" s="107"/>
      <c r="L4" s="8"/>
      <c r="M4" s="8"/>
      <c r="N4" s="8"/>
      <c r="O4" s="8"/>
    </row>
    <row r="5" spans="1:15" ht="15.6" x14ac:dyDescent="0.25">
      <c r="A5" s="13"/>
      <c r="B5" s="13"/>
      <c r="D5" s="18" t="s">
        <v>17</v>
      </c>
      <c r="E5" s="18" t="s">
        <v>13</v>
      </c>
      <c r="G5" s="18" t="s">
        <v>22</v>
      </c>
      <c r="H5" s="8"/>
      <c r="I5" s="8"/>
      <c r="J5" s="8"/>
      <c r="K5" s="107"/>
      <c r="L5" s="8"/>
      <c r="M5" s="8"/>
      <c r="N5" s="8"/>
      <c r="O5" s="8"/>
    </row>
    <row r="6" spans="1:15" ht="14.4" x14ac:dyDescent="0.25">
      <c r="C6" s="19" t="s">
        <v>14</v>
      </c>
      <c r="D6" s="23">
        <v>0.73099999999999998</v>
      </c>
      <c r="E6" s="22">
        <v>2</v>
      </c>
      <c r="G6" s="31">
        <f>C16-C15</f>
        <v>0.73099999999999454</v>
      </c>
      <c r="K6" s="107"/>
    </row>
    <row r="7" spans="1:15" ht="14.4" x14ac:dyDescent="0.25">
      <c r="C7" s="19" t="s">
        <v>15</v>
      </c>
      <c r="D7" s="23">
        <v>-1.478</v>
      </c>
      <c r="E7" s="22">
        <v>1</v>
      </c>
      <c r="F7" s="6"/>
      <c r="G7" s="31">
        <f>C17-C16</f>
        <v>-1.4779999999999944</v>
      </c>
      <c r="K7" s="107"/>
    </row>
    <row r="8" spans="1:15" ht="14.4" x14ac:dyDescent="0.25">
      <c r="C8" s="19" t="s">
        <v>16</v>
      </c>
      <c r="D8" s="23">
        <v>0.747</v>
      </c>
      <c r="E8" s="22">
        <v>4</v>
      </c>
      <c r="G8" s="31">
        <f>C15-C17</f>
        <v>0.74699999999999989</v>
      </c>
      <c r="K8" s="107"/>
    </row>
    <row r="9" spans="1:15" ht="14.4" x14ac:dyDescent="0.25">
      <c r="C9" s="20" t="s">
        <v>7</v>
      </c>
      <c r="D9" s="21">
        <v>0.55000000000000004</v>
      </c>
      <c r="E9" s="22">
        <v>2</v>
      </c>
      <c r="G9" s="31">
        <f>C15-C18</f>
        <v>0.54999999999999716</v>
      </c>
      <c r="K9" s="107"/>
    </row>
    <row r="10" spans="1:15" ht="14.4" x14ac:dyDescent="0.25">
      <c r="C10" s="20" t="s">
        <v>6</v>
      </c>
      <c r="D10" s="21">
        <v>1.3360000000000001</v>
      </c>
      <c r="E10" s="22">
        <v>1</v>
      </c>
      <c r="G10" s="31">
        <f>C16-C18</f>
        <v>1.2809999999999917</v>
      </c>
      <c r="K10" s="107"/>
    </row>
    <row r="11" spans="1:15" ht="14.4" x14ac:dyDescent="0.25">
      <c r="C11" s="20" t="s">
        <v>3</v>
      </c>
      <c r="D11" s="21">
        <v>-0.16800000000000001</v>
      </c>
      <c r="E11" s="22">
        <v>4</v>
      </c>
      <c r="F11" s="6"/>
      <c r="G11" s="31">
        <f>C17-C18</f>
        <v>-0.19700000000000273</v>
      </c>
      <c r="K11" s="107"/>
    </row>
    <row r="12" spans="1:15" ht="14.4" x14ac:dyDescent="0.25">
      <c r="C12" s="2"/>
      <c r="E12" s="4"/>
      <c r="F12" s="6"/>
      <c r="K12" s="107"/>
    </row>
    <row r="13" spans="1:15" ht="14.4" x14ac:dyDescent="0.25">
      <c r="A13" s="10" t="s">
        <v>133</v>
      </c>
      <c r="E13" s="5"/>
      <c r="F13" s="6"/>
      <c r="K13" s="107"/>
    </row>
    <row r="14" spans="1:15" ht="14.4" x14ac:dyDescent="0.25">
      <c r="D14" s="9"/>
      <c r="E14" s="9"/>
      <c r="K14" s="107"/>
    </row>
    <row r="15" spans="1:15" ht="15.6" x14ac:dyDescent="0.25">
      <c r="A15" s="3"/>
      <c r="B15" s="10" t="s">
        <v>18</v>
      </c>
      <c r="C15" s="4">
        <v>100</v>
      </c>
      <c r="D15" s="9"/>
      <c r="E15" s="82" t="s">
        <v>111</v>
      </c>
    </row>
    <row r="16" spans="1:15" ht="15.6" x14ac:dyDescent="0.25">
      <c r="B16" s="10" t="s">
        <v>19</v>
      </c>
      <c r="C16" s="1">
        <f>C15+D6</f>
        <v>100.73099999999999</v>
      </c>
    </row>
    <row r="17" spans="1:15" ht="15.6" x14ac:dyDescent="0.25">
      <c r="B17" s="10" t="s">
        <v>20</v>
      </c>
      <c r="C17" s="1">
        <f>C16+D7</f>
        <v>99.253</v>
      </c>
    </row>
    <row r="18" spans="1:15" ht="15.6" x14ac:dyDescent="0.25">
      <c r="B18" s="10" t="s">
        <v>21</v>
      </c>
      <c r="C18" s="1">
        <f>C15-D9</f>
        <v>99.45</v>
      </c>
    </row>
    <row r="20" spans="1:15" x14ac:dyDescent="0.25">
      <c r="A20" s="10" t="s">
        <v>23</v>
      </c>
    </row>
    <row r="22" spans="1:15" x14ac:dyDescent="0.25">
      <c r="B22" s="10" t="s">
        <v>26</v>
      </c>
      <c r="H22" s="18" t="s">
        <v>28</v>
      </c>
      <c r="J22" s="10" t="s">
        <v>29</v>
      </c>
    </row>
    <row r="23" spans="1:15" x14ac:dyDescent="0.25">
      <c r="C23" s="18" t="s">
        <v>27</v>
      </c>
      <c r="D23" s="18" t="s">
        <v>10</v>
      </c>
      <c r="E23" s="18" t="s">
        <v>11</v>
      </c>
      <c r="F23" s="18" t="s">
        <v>12</v>
      </c>
    </row>
    <row r="24" spans="1:15" x14ac:dyDescent="0.25">
      <c r="B24" s="19" t="s">
        <v>14</v>
      </c>
      <c r="C24" s="34">
        <v>-1</v>
      </c>
      <c r="D24" s="34">
        <v>1</v>
      </c>
      <c r="E24" s="34">
        <v>0</v>
      </c>
      <c r="F24" s="34">
        <v>0</v>
      </c>
      <c r="H24" s="37">
        <f>(D6-G6)*1000</f>
        <v>5.440092820663267E-12</v>
      </c>
      <c r="J24" s="34">
        <f>1/E6</f>
        <v>0.5</v>
      </c>
      <c r="K24" s="34">
        <v>0</v>
      </c>
      <c r="L24" s="34">
        <v>0</v>
      </c>
      <c r="M24" s="34">
        <v>0</v>
      </c>
      <c r="N24" s="34">
        <v>0</v>
      </c>
      <c r="O24" s="34">
        <v>0</v>
      </c>
    </row>
    <row r="25" spans="1:15" x14ac:dyDescent="0.25">
      <c r="B25" s="19" t="s">
        <v>15</v>
      </c>
      <c r="C25" s="34">
        <v>0</v>
      </c>
      <c r="D25" s="34">
        <v>-1</v>
      </c>
      <c r="E25" s="34">
        <v>1</v>
      </c>
      <c r="F25" s="34">
        <v>0</v>
      </c>
      <c r="H25" s="37">
        <f t="shared" ref="H25:H29" si="0">(D7-G7)*1000</f>
        <v>-5.5511151231257827E-12</v>
      </c>
      <c r="J25" s="34">
        <v>0</v>
      </c>
      <c r="K25" s="34">
        <f>1/E7</f>
        <v>1</v>
      </c>
      <c r="L25" s="34">
        <v>0</v>
      </c>
      <c r="M25" s="34">
        <v>0</v>
      </c>
      <c r="N25" s="34">
        <v>0</v>
      </c>
      <c r="O25" s="34">
        <v>0</v>
      </c>
    </row>
    <row r="26" spans="1:15" x14ac:dyDescent="0.25">
      <c r="B26" s="19" t="s">
        <v>16</v>
      </c>
      <c r="C26" s="34">
        <v>1</v>
      </c>
      <c r="D26" s="34">
        <v>0</v>
      </c>
      <c r="E26" s="34">
        <v>-1</v>
      </c>
      <c r="F26" s="34">
        <v>0</v>
      </c>
      <c r="H26" s="37">
        <f t="shared" si="0"/>
        <v>1.1102230246251565E-13</v>
      </c>
      <c r="J26" s="34">
        <v>0</v>
      </c>
      <c r="K26" s="34">
        <v>0</v>
      </c>
      <c r="L26" s="34">
        <f>1/E8</f>
        <v>0.25</v>
      </c>
      <c r="M26" s="34">
        <v>0</v>
      </c>
      <c r="N26" s="34">
        <v>0</v>
      </c>
      <c r="O26" s="34">
        <v>0</v>
      </c>
    </row>
    <row r="27" spans="1:15" x14ac:dyDescent="0.25">
      <c r="B27" s="20" t="s">
        <v>7</v>
      </c>
      <c r="C27" s="34">
        <v>1</v>
      </c>
      <c r="D27" s="34">
        <v>0</v>
      </c>
      <c r="E27" s="34">
        <v>0</v>
      </c>
      <c r="F27" s="34">
        <v>-1</v>
      </c>
      <c r="H27" s="37">
        <f t="shared" si="0"/>
        <v>2.886579864025407E-12</v>
      </c>
      <c r="J27" s="34">
        <v>0</v>
      </c>
      <c r="K27" s="34">
        <v>0</v>
      </c>
      <c r="L27" s="34">
        <v>0</v>
      </c>
      <c r="M27" s="34">
        <f>1/E9</f>
        <v>0.5</v>
      </c>
      <c r="N27" s="34">
        <v>0</v>
      </c>
      <c r="O27" s="34">
        <v>0</v>
      </c>
    </row>
    <row r="28" spans="1:15" x14ac:dyDescent="0.25">
      <c r="B28" s="20" t="s">
        <v>6</v>
      </c>
      <c r="C28" s="34">
        <v>0</v>
      </c>
      <c r="D28" s="34">
        <v>1</v>
      </c>
      <c r="E28" s="34">
        <v>0</v>
      </c>
      <c r="F28" s="34">
        <v>-1</v>
      </c>
      <c r="H28" s="37">
        <f t="shared" si="0"/>
        <v>55.000000000008377</v>
      </c>
      <c r="J28" s="34">
        <v>0</v>
      </c>
      <c r="K28" s="34">
        <v>0</v>
      </c>
      <c r="L28" s="34">
        <v>0</v>
      </c>
      <c r="M28" s="34">
        <v>0</v>
      </c>
      <c r="N28" s="34">
        <f>1/E10</f>
        <v>1</v>
      </c>
      <c r="O28" s="34">
        <v>0</v>
      </c>
    </row>
    <row r="29" spans="1:15" x14ac:dyDescent="0.25">
      <c r="B29" s="20" t="s">
        <v>3</v>
      </c>
      <c r="C29" s="34">
        <v>0</v>
      </c>
      <c r="D29" s="34">
        <v>0</v>
      </c>
      <c r="E29" s="34">
        <v>1</v>
      </c>
      <c r="F29" s="34">
        <v>-1</v>
      </c>
      <c r="H29" s="37">
        <f t="shared" si="0"/>
        <v>29.000000000002718</v>
      </c>
      <c r="J29" s="34">
        <v>0</v>
      </c>
      <c r="K29" s="34">
        <v>0</v>
      </c>
      <c r="L29" s="34">
        <v>0</v>
      </c>
      <c r="M29" s="34">
        <v>0</v>
      </c>
      <c r="N29" s="34">
        <v>0</v>
      </c>
      <c r="O29" s="34">
        <f>1/E11</f>
        <v>0.25</v>
      </c>
    </row>
    <row r="31" spans="1:15" x14ac:dyDescent="0.25">
      <c r="B31" s="38" t="s">
        <v>30</v>
      </c>
    </row>
    <row r="32" spans="1:15" x14ac:dyDescent="0.25">
      <c r="C32" s="34">
        <f t="array" ref="C32:H35">TRANSPOSE(C24:F29)</f>
        <v>-1</v>
      </c>
      <c r="D32" s="34">
        <v>0</v>
      </c>
      <c r="E32" s="34">
        <v>1</v>
      </c>
      <c r="F32" s="34">
        <v>1</v>
      </c>
      <c r="G32" s="34">
        <v>0</v>
      </c>
      <c r="H32" s="34">
        <v>0</v>
      </c>
    </row>
    <row r="33" spans="2:19" x14ac:dyDescent="0.25">
      <c r="C33" s="34">
        <v>1</v>
      </c>
      <c r="D33" s="34">
        <v>-1</v>
      </c>
      <c r="E33" s="34">
        <v>0</v>
      </c>
      <c r="F33" s="34">
        <v>0</v>
      </c>
      <c r="G33" s="34">
        <v>1</v>
      </c>
      <c r="H33" s="34">
        <v>0</v>
      </c>
    </row>
    <row r="34" spans="2:19" x14ac:dyDescent="0.25">
      <c r="C34" s="34">
        <v>0</v>
      </c>
      <c r="D34" s="34">
        <v>1</v>
      </c>
      <c r="E34" s="34">
        <v>-1</v>
      </c>
      <c r="F34" s="34">
        <v>0</v>
      </c>
      <c r="G34" s="34">
        <v>0</v>
      </c>
      <c r="H34" s="34">
        <v>1</v>
      </c>
    </row>
    <row r="35" spans="2:19" x14ac:dyDescent="0.25">
      <c r="C35" s="34">
        <v>0</v>
      </c>
      <c r="D35" s="34">
        <v>0</v>
      </c>
      <c r="E35" s="34">
        <v>0</v>
      </c>
      <c r="F35" s="34">
        <v>-1</v>
      </c>
      <c r="G35" s="34">
        <v>-1</v>
      </c>
      <c r="H35" s="34">
        <v>-1</v>
      </c>
    </row>
    <row r="36" spans="2:19" x14ac:dyDescent="0.25">
      <c r="J36" s="10" t="s">
        <v>9</v>
      </c>
    </row>
    <row r="37" spans="2:19" x14ac:dyDescent="0.25">
      <c r="B37" s="10" t="s">
        <v>31</v>
      </c>
      <c r="C37" s="34">
        <f t="array" ref="C37:H40">MMULT(C32:H35,J24:O29)</f>
        <v>-0.5</v>
      </c>
      <c r="D37" s="34">
        <v>0</v>
      </c>
      <c r="E37" s="34">
        <v>0.25</v>
      </c>
      <c r="F37" s="34">
        <v>0.5</v>
      </c>
      <c r="G37" s="34">
        <v>0</v>
      </c>
      <c r="H37" s="34">
        <v>0</v>
      </c>
      <c r="J37" s="37">
        <f t="array" ref="J37:J40">MMULT(C37:H40,H24:H29)</f>
        <v>-1.2490009027033011E-12</v>
      </c>
    </row>
    <row r="38" spans="2:19" x14ac:dyDescent="0.25">
      <c r="C38" s="34">
        <v>0.5</v>
      </c>
      <c r="D38" s="34">
        <v>-1</v>
      </c>
      <c r="E38" s="34">
        <v>0</v>
      </c>
      <c r="F38" s="34">
        <v>0</v>
      </c>
      <c r="G38" s="34">
        <v>1</v>
      </c>
      <c r="H38" s="34">
        <v>0</v>
      </c>
      <c r="J38" s="37">
        <v>55.000000000016648</v>
      </c>
    </row>
    <row r="39" spans="2:19" x14ac:dyDescent="0.25">
      <c r="C39" s="34">
        <v>0</v>
      </c>
      <c r="D39" s="34">
        <v>1</v>
      </c>
      <c r="E39" s="34">
        <v>-0.25</v>
      </c>
      <c r="F39" s="34">
        <v>0</v>
      </c>
      <c r="G39" s="34">
        <v>0</v>
      </c>
      <c r="H39" s="34">
        <v>0.25</v>
      </c>
      <c r="J39" s="37">
        <v>7.2499999999951008</v>
      </c>
    </row>
    <row r="40" spans="2:19" x14ac:dyDescent="0.25">
      <c r="C40" s="34">
        <v>0</v>
      </c>
      <c r="D40" s="34">
        <v>0</v>
      </c>
      <c r="E40" s="34">
        <v>0</v>
      </c>
      <c r="F40" s="34">
        <v>-0.5</v>
      </c>
      <c r="G40" s="34">
        <v>-1</v>
      </c>
      <c r="H40" s="34">
        <v>-0.25</v>
      </c>
      <c r="J40" s="37">
        <v>-62.250000000010502</v>
      </c>
    </row>
    <row r="41" spans="2:19" x14ac:dyDescent="0.25">
      <c r="L41" s="44" t="s">
        <v>45</v>
      </c>
      <c r="M41" s="44"/>
      <c r="N41" s="44"/>
      <c r="O41" s="44"/>
      <c r="P41" s="44"/>
      <c r="Q41" s="44"/>
    </row>
    <row r="42" spans="2:19" x14ac:dyDescent="0.25">
      <c r="B42" s="10" t="s">
        <v>32</v>
      </c>
      <c r="P42" s="30"/>
      <c r="Q42" s="30"/>
      <c r="R42" s="30"/>
      <c r="S42" s="30"/>
    </row>
    <row r="43" spans="2:19" x14ac:dyDescent="0.25">
      <c r="C43" s="34">
        <f t="array" ref="C43:F46">MMULT(C37:H40,C24:F29)</f>
        <v>1.25</v>
      </c>
      <c r="D43" s="34">
        <v>-0.5</v>
      </c>
      <c r="E43" s="34">
        <v>-0.25</v>
      </c>
      <c r="F43" s="34">
        <v>-0.5</v>
      </c>
      <c r="L43" s="42" t="s">
        <v>40</v>
      </c>
      <c r="M43" s="43" t="s">
        <v>38</v>
      </c>
      <c r="N43" s="43" t="s">
        <v>39</v>
      </c>
      <c r="O43" s="43" t="s">
        <v>38</v>
      </c>
    </row>
    <row r="44" spans="2:19" x14ac:dyDescent="0.25">
      <c r="C44" s="34">
        <v>-0.5</v>
      </c>
      <c r="D44" s="34">
        <v>2.5</v>
      </c>
      <c r="E44" s="34">
        <v>-1</v>
      </c>
      <c r="F44" s="34">
        <v>-1</v>
      </c>
      <c r="L44" s="43" t="s">
        <v>38</v>
      </c>
      <c r="M44" s="42" t="s">
        <v>41</v>
      </c>
      <c r="N44" s="43">
        <v>-1</v>
      </c>
      <c r="O44" s="43">
        <v>-1</v>
      </c>
    </row>
    <row r="45" spans="2:19" x14ac:dyDescent="0.25">
      <c r="C45" s="34">
        <v>-0.25</v>
      </c>
      <c r="D45" s="34">
        <v>-1</v>
      </c>
      <c r="E45" s="34">
        <v>1.5</v>
      </c>
      <c r="F45" s="34">
        <v>-0.25</v>
      </c>
      <c r="L45" s="42" t="s">
        <v>39</v>
      </c>
      <c r="M45" s="43">
        <v>-1</v>
      </c>
      <c r="N45" s="42" t="s">
        <v>42</v>
      </c>
      <c r="O45" s="42" t="s">
        <v>39</v>
      </c>
    </row>
    <row r="46" spans="2:19" x14ac:dyDescent="0.25">
      <c r="C46" s="34">
        <v>-0.5</v>
      </c>
      <c r="D46" s="34">
        <v>-1</v>
      </c>
      <c r="E46" s="34">
        <v>-0.25</v>
      </c>
      <c r="F46" s="34">
        <v>1.75</v>
      </c>
      <c r="L46" s="42" t="s">
        <v>38</v>
      </c>
      <c r="M46" s="43">
        <v>-1</v>
      </c>
      <c r="N46" s="42" t="s">
        <v>39</v>
      </c>
      <c r="O46" s="42" t="s">
        <v>43</v>
      </c>
    </row>
    <row r="48" spans="2:19" s="12" customFormat="1" x14ac:dyDescent="0.25">
      <c r="B48" s="12" t="s">
        <v>33</v>
      </c>
      <c r="D48" s="39">
        <f>MDETERM(C43:F46)</f>
        <v>0</v>
      </c>
      <c r="F48" s="12" t="s">
        <v>34</v>
      </c>
      <c r="G48" s="12" t="s">
        <v>35</v>
      </c>
    </row>
    <row r="50" spans="2:18" x14ac:dyDescent="0.25">
      <c r="B50" s="10" t="s">
        <v>37</v>
      </c>
    </row>
    <row r="52" spans="2:18" ht="15.6" x14ac:dyDescent="0.25">
      <c r="B52" s="10" t="s">
        <v>36</v>
      </c>
      <c r="I52" s="61"/>
      <c r="J52" s="24"/>
      <c r="K52" s="24"/>
      <c r="L52" s="24"/>
      <c r="M52" s="24"/>
      <c r="N52" s="24"/>
      <c r="O52" s="24"/>
      <c r="P52" s="24"/>
      <c r="Q52" s="24"/>
      <c r="R52" s="24"/>
    </row>
    <row r="53" spans="2:18" x14ac:dyDescent="0.25">
      <c r="C53" s="106">
        <f t="array" ref="C53:F56">Pseudoodwrotność!G41:J44</f>
        <v>0.45735294117647068</v>
      </c>
      <c r="D53" s="106">
        <v>-0.13676470588235262</v>
      </c>
      <c r="E53" s="106">
        <v>-0.20147058823529451</v>
      </c>
      <c r="F53" s="106">
        <v>-0.11911764705882352</v>
      </c>
      <c r="G53" s="30"/>
      <c r="I53" s="24"/>
      <c r="J53" s="24"/>
      <c r="K53" s="24"/>
      <c r="L53" s="24"/>
      <c r="M53" s="24"/>
      <c r="N53" s="24"/>
      <c r="O53" s="24"/>
      <c r="P53" s="24"/>
      <c r="Q53" s="24"/>
      <c r="R53" s="24"/>
    </row>
    <row r="54" spans="2:18" x14ac:dyDescent="0.25">
      <c r="C54" s="106">
        <v>-0.13676470588235295</v>
      </c>
      <c r="D54" s="106">
        <v>0.2338235294117646</v>
      </c>
      <c r="E54" s="106">
        <v>-4.2647058823529371E-2</v>
      </c>
      <c r="F54" s="106">
        <v>-5.4411764705882382E-2</v>
      </c>
      <c r="G54" s="30"/>
      <c r="I54" s="24"/>
      <c r="J54" s="24"/>
      <c r="K54" s="24"/>
      <c r="L54" s="24"/>
      <c r="M54" s="24"/>
      <c r="N54" s="24"/>
      <c r="O54" s="24"/>
      <c r="P54" s="24"/>
      <c r="Q54" s="24"/>
      <c r="R54" s="24"/>
    </row>
    <row r="55" spans="2:18" x14ac:dyDescent="0.25">
      <c r="C55" s="106">
        <v>-0.20147058823529415</v>
      </c>
      <c r="D55" s="106">
        <v>-4.2647058823529496E-2</v>
      </c>
      <c r="E55" s="106">
        <v>0.41029411764705892</v>
      </c>
      <c r="F55" s="106">
        <v>-0.1661764705882352</v>
      </c>
      <c r="G55" s="30"/>
      <c r="I55" s="24"/>
      <c r="J55" s="24"/>
      <c r="K55" s="24"/>
      <c r="L55" s="24"/>
      <c r="M55" s="24"/>
      <c r="N55" s="24"/>
      <c r="O55" s="24"/>
      <c r="P55" s="24"/>
      <c r="Q55" s="24"/>
      <c r="R55" s="24"/>
    </row>
    <row r="56" spans="2:18" x14ac:dyDescent="0.25">
      <c r="C56" s="106">
        <v>-0.11911764705882358</v>
      </c>
      <c r="D56" s="106">
        <v>-5.4411764705882472E-2</v>
      </c>
      <c r="E56" s="106">
        <v>-0.16617647058823504</v>
      </c>
      <c r="F56" s="106">
        <v>0.33970588235294114</v>
      </c>
      <c r="G56" s="30"/>
      <c r="I56" s="24"/>
      <c r="J56" s="24"/>
      <c r="K56" s="24"/>
      <c r="L56" s="24"/>
      <c r="M56" s="24"/>
      <c r="N56" s="24"/>
      <c r="O56" s="24"/>
      <c r="P56" s="24"/>
      <c r="Q56" s="24"/>
      <c r="R56" s="24"/>
    </row>
    <row r="57" spans="2:18" x14ac:dyDescent="0.25">
      <c r="I57" s="24"/>
      <c r="J57" s="24"/>
      <c r="K57" s="24"/>
      <c r="L57" s="24"/>
      <c r="M57" s="24"/>
      <c r="N57" s="24"/>
      <c r="O57" s="24"/>
      <c r="P57" s="24"/>
      <c r="Q57" s="24"/>
      <c r="R57" s="24"/>
    </row>
    <row r="58" spans="2:18" ht="15.6" x14ac:dyDescent="0.25">
      <c r="B58" s="10" t="s">
        <v>46</v>
      </c>
    </row>
    <row r="59" spans="2:18" x14ac:dyDescent="0.25">
      <c r="C59" s="45">
        <f t="array" ref="C59:C62">MMULT(C53:F56,J37:J40)</f>
        <v>-1.5676470588241243</v>
      </c>
    </row>
    <row r="60" spans="2:18" x14ac:dyDescent="0.25">
      <c r="C60" s="45">
        <v>15.938235294122485</v>
      </c>
    </row>
    <row r="61" spans="2:18" x14ac:dyDescent="0.25">
      <c r="C61" s="45">
        <v>10.973529411763973</v>
      </c>
    </row>
    <row r="62" spans="2:18" x14ac:dyDescent="0.25">
      <c r="C62" s="45">
        <v>-25.344117647062337</v>
      </c>
    </row>
    <row r="64" spans="2:18" x14ac:dyDescent="0.25">
      <c r="B64" s="10" t="s">
        <v>47</v>
      </c>
    </row>
    <row r="66" spans="2:10" ht="15.6" x14ac:dyDescent="0.25">
      <c r="B66" s="49" t="s">
        <v>56</v>
      </c>
      <c r="C66" s="49">
        <f>C15+C59/1000</f>
        <v>99.99843235294118</v>
      </c>
    </row>
    <row r="67" spans="2:10" ht="15.6" x14ac:dyDescent="0.25">
      <c r="B67" s="49" t="s">
        <v>57</v>
      </c>
      <c r="C67" s="49">
        <f t="shared" ref="C67:C69" si="1">C16+C60/1000</f>
        <v>100.74693823529412</v>
      </c>
    </row>
    <row r="68" spans="2:10" ht="15.6" x14ac:dyDescent="0.25">
      <c r="B68" s="49" t="s">
        <v>58</v>
      </c>
      <c r="C68" s="49">
        <f t="shared" si="1"/>
        <v>99.263973529411757</v>
      </c>
    </row>
    <row r="69" spans="2:10" ht="15.6" x14ac:dyDescent="0.25">
      <c r="B69" s="49" t="s">
        <v>59</v>
      </c>
      <c r="C69" s="49">
        <f t="shared" si="1"/>
        <v>99.424655882352937</v>
      </c>
    </row>
    <row r="71" spans="2:10" x14ac:dyDescent="0.25">
      <c r="B71" s="10" t="s">
        <v>48</v>
      </c>
      <c r="G71" s="10" t="s">
        <v>55</v>
      </c>
      <c r="J71" s="12" t="s">
        <v>60</v>
      </c>
    </row>
    <row r="73" spans="2:10" ht="15.6" x14ac:dyDescent="0.25">
      <c r="C73" s="10" t="s">
        <v>2</v>
      </c>
      <c r="E73" s="10" t="s">
        <v>49</v>
      </c>
      <c r="H73" s="50" t="s">
        <v>62</v>
      </c>
      <c r="J73" s="12" t="s">
        <v>61</v>
      </c>
    </row>
    <row r="74" spans="2:10" x14ac:dyDescent="0.25">
      <c r="C74" s="36">
        <f t="array" ref="C74:C79">MMULT(C24:F29,C59:C62)</f>
        <v>17.50588235294661</v>
      </c>
      <c r="E74" s="36">
        <f t="array" ref="E74:E79">C74:C79-H24:H29</f>
        <v>17.505882352941171</v>
      </c>
      <c r="G74" s="19" t="s">
        <v>14</v>
      </c>
      <c r="H74" s="51">
        <f>D6+E74/1000</f>
        <v>0.74850588235294113</v>
      </c>
      <c r="J74" s="46">
        <f>C67-C66</f>
        <v>0.74850588235294424</v>
      </c>
    </row>
    <row r="75" spans="2:10" x14ac:dyDescent="0.25">
      <c r="C75" s="36">
        <v>-4.964705882358512</v>
      </c>
      <c r="E75" s="36">
        <v>-4.9647058823529608</v>
      </c>
      <c r="G75" s="19" t="s">
        <v>15</v>
      </c>
      <c r="H75" s="51">
        <f t="shared" ref="H75:H79" si="2">D7+E75/1000</f>
        <v>-1.482964705882353</v>
      </c>
      <c r="J75" s="46">
        <f>C68-C67</f>
        <v>-1.4829647058823667</v>
      </c>
    </row>
    <row r="76" spans="2:10" x14ac:dyDescent="0.25">
      <c r="C76" s="36">
        <v>-12.541176470588098</v>
      </c>
      <c r="E76" s="36">
        <v>-12.541176470588209</v>
      </c>
      <c r="G76" s="19" t="s">
        <v>16</v>
      </c>
      <c r="H76" s="51">
        <f t="shared" si="2"/>
        <v>0.73445882352941183</v>
      </c>
      <c r="J76" s="46">
        <f>C66-C68</f>
        <v>0.73445882352942249</v>
      </c>
    </row>
    <row r="77" spans="2:10" x14ac:dyDescent="0.25">
      <c r="C77" s="36">
        <v>23.776470588238212</v>
      </c>
      <c r="E77" s="36">
        <v>23.776470588235327</v>
      </c>
      <c r="G77" s="20" t="s">
        <v>7</v>
      </c>
      <c r="H77" s="51">
        <f t="shared" si="2"/>
        <v>0.57377647058823533</v>
      </c>
      <c r="J77" s="46">
        <f>C66-C69</f>
        <v>0.57377647058824266</v>
      </c>
    </row>
    <row r="78" spans="2:10" x14ac:dyDescent="0.25">
      <c r="C78" s="36">
        <v>41.282352941184826</v>
      </c>
      <c r="E78" s="36">
        <v>-13.717647058823552</v>
      </c>
      <c r="G78" s="20" t="s">
        <v>6</v>
      </c>
      <c r="H78" s="51">
        <f t="shared" si="2"/>
        <v>1.3222823529411765</v>
      </c>
      <c r="J78" s="46">
        <f>C67-C69</f>
        <v>1.3222823529411869</v>
      </c>
    </row>
    <row r="79" spans="2:10" x14ac:dyDescent="0.25">
      <c r="C79" s="36">
        <v>36.31764705882631</v>
      </c>
      <c r="E79" s="36">
        <v>7.3176470588235922</v>
      </c>
      <c r="G79" s="20" t="s">
        <v>3</v>
      </c>
      <c r="H79" s="51">
        <f t="shared" si="2"/>
        <v>-0.16068235294117642</v>
      </c>
      <c r="J79" s="46">
        <f>C68-C69</f>
        <v>-0.16068235294117983</v>
      </c>
    </row>
    <row r="81" spans="2:8" x14ac:dyDescent="0.25">
      <c r="B81" s="12" t="s">
        <v>50</v>
      </c>
    </row>
    <row r="85" spans="2:8" x14ac:dyDescent="0.25">
      <c r="C85" s="10" t="s">
        <v>5</v>
      </c>
    </row>
    <row r="86" spans="2:8" x14ac:dyDescent="0.25">
      <c r="C86" s="35">
        <f t="array" ref="C86:H86">MMULT(TRANSPOSE(E74:E79),J24:O29)</f>
        <v>8.7529411764705856</v>
      </c>
      <c r="D86" s="35">
        <v>-4.9647058823529608</v>
      </c>
      <c r="E86" s="35">
        <v>-3.1352941176470521</v>
      </c>
      <c r="F86" s="35">
        <v>11.888235294117663</v>
      </c>
      <c r="G86" s="35">
        <v>-13.717647058823552</v>
      </c>
      <c r="H86" s="35">
        <v>1.8294117647058981</v>
      </c>
    </row>
    <row r="88" spans="2:8" x14ac:dyDescent="0.25">
      <c r="C88" s="10" t="s">
        <v>51</v>
      </c>
    </row>
    <row r="89" spans="2:8" x14ac:dyDescent="0.25">
      <c r="C89" s="48">
        <f t="array" ref="C89">MMULT(C86:H86,E74:E79)</f>
        <v>701.41764705882508</v>
      </c>
    </row>
    <row r="91" spans="2:8" x14ac:dyDescent="0.25">
      <c r="C91" s="10" t="s">
        <v>8</v>
      </c>
    </row>
    <row r="92" spans="2:8" x14ac:dyDescent="0.25">
      <c r="C92" s="35">
        <f t="array" ref="C92:H92">MMULT(TRANSPOSE(H24:H29),J24:O29)</f>
        <v>2.7200464103316335E-12</v>
      </c>
      <c r="D92" s="35">
        <v>-5.5511151231257827E-12</v>
      </c>
      <c r="E92" s="35">
        <v>2.7755575615628914E-14</v>
      </c>
      <c r="F92" s="35">
        <v>1.4432899320127035E-12</v>
      </c>
      <c r="G92" s="35">
        <v>55.000000000008377</v>
      </c>
      <c r="H92" s="35">
        <v>7.2500000000006795</v>
      </c>
    </row>
    <row r="94" spans="2:8" x14ac:dyDescent="0.25">
      <c r="C94" s="10" t="s">
        <v>52</v>
      </c>
      <c r="E94" s="10" t="s">
        <v>53</v>
      </c>
      <c r="G94" s="10" t="s">
        <v>54</v>
      </c>
    </row>
    <row r="95" spans="2:8" x14ac:dyDescent="0.25">
      <c r="C95" s="34">
        <f t="array" ref="C95">MMULT(C92:H92,H24:H29)</f>
        <v>3235.2500000009609</v>
      </c>
      <c r="E95" s="34">
        <f t="array" ref="E95">MMULT(TRANSPOSE(C59:C62),J37:J40)</f>
        <v>2533.8323529421355</v>
      </c>
      <c r="G95" s="48">
        <f>C95-E95</f>
        <v>701.41764705882542</v>
      </c>
    </row>
    <row r="98" spans="2:9" x14ac:dyDescent="0.25">
      <c r="B98" s="10" t="s">
        <v>67</v>
      </c>
    </row>
    <row r="100" spans="2:9" ht="16.8" x14ac:dyDescent="0.35">
      <c r="B100" s="10" t="s">
        <v>63</v>
      </c>
      <c r="C100" s="30">
        <f>C89/(J4+1)</f>
        <v>233.80588235294169</v>
      </c>
      <c r="E100" s="12" t="s">
        <v>77</v>
      </c>
      <c r="F100" s="12"/>
      <c r="G100" s="12"/>
      <c r="H100" s="12"/>
      <c r="I100" s="12"/>
    </row>
    <row r="101" spans="2:9" ht="15.6" x14ac:dyDescent="0.35">
      <c r="B101" s="10" t="s">
        <v>64</v>
      </c>
      <c r="C101" s="52">
        <f>SQRT(C100)</f>
        <v>15.290712290568472</v>
      </c>
      <c r="D101" s="10" t="s">
        <v>65</v>
      </c>
    </row>
    <row r="103" spans="2:9" x14ac:dyDescent="0.25">
      <c r="B103" s="10" t="s">
        <v>68</v>
      </c>
      <c r="I103" s="49" t="s">
        <v>66</v>
      </c>
    </row>
    <row r="104" spans="2:9" ht="15.6" x14ac:dyDescent="0.25">
      <c r="C104" s="55"/>
      <c r="D104" s="35"/>
      <c r="E104" s="35"/>
      <c r="F104" s="35"/>
      <c r="H104" s="49" t="s">
        <v>87</v>
      </c>
      <c r="I104" s="54"/>
    </row>
    <row r="105" spans="2:9" ht="15.6" x14ac:dyDescent="0.25">
      <c r="C105" s="35"/>
      <c r="D105" s="55"/>
      <c r="E105" s="35"/>
      <c r="F105" s="35"/>
      <c r="H105" s="49" t="s">
        <v>88</v>
      </c>
      <c r="I105" s="54"/>
    </row>
    <row r="106" spans="2:9" ht="15.6" x14ac:dyDescent="0.25">
      <c r="C106" s="35"/>
      <c r="D106" s="35"/>
      <c r="E106" s="55"/>
      <c r="F106" s="35"/>
      <c r="H106" s="49" t="s">
        <v>89</v>
      </c>
      <c r="I106" s="54"/>
    </row>
    <row r="107" spans="2:9" x14ac:dyDescent="0.25">
      <c r="C107" s="35"/>
      <c r="D107" s="35"/>
      <c r="E107" s="35"/>
      <c r="F107" s="55"/>
      <c r="H107" s="49" t="s">
        <v>91</v>
      </c>
      <c r="I107" s="54"/>
    </row>
    <row r="109" spans="2:9" x14ac:dyDescent="0.25">
      <c r="B109" s="10" t="s">
        <v>69</v>
      </c>
    </row>
    <row r="110" spans="2:9" x14ac:dyDescent="0.25">
      <c r="C110" s="35"/>
      <c r="D110" s="35"/>
      <c r="E110" s="35"/>
      <c r="F110" s="35"/>
    </row>
    <row r="111" spans="2:9" x14ac:dyDescent="0.25">
      <c r="C111" s="35"/>
      <c r="D111" s="35"/>
      <c r="E111" s="35"/>
      <c r="F111" s="35"/>
    </row>
    <row r="112" spans="2:9" x14ac:dyDescent="0.25">
      <c r="C112" s="35"/>
      <c r="D112" s="35"/>
      <c r="E112" s="35"/>
      <c r="F112" s="35"/>
    </row>
    <row r="113" spans="2:10" x14ac:dyDescent="0.25">
      <c r="C113" s="35"/>
      <c r="D113" s="35"/>
      <c r="E113" s="35"/>
      <c r="F113" s="35"/>
    </row>
    <row r="114" spans="2:10" x14ac:dyDescent="0.25">
      <c r="C114" s="35"/>
      <c r="D114" s="35"/>
      <c r="E114" s="35"/>
      <c r="F114" s="35"/>
    </row>
    <row r="115" spans="2:10" x14ac:dyDescent="0.25">
      <c r="C115" s="35"/>
      <c r="D115" s="35"/>
      <c r="E115" s="35"/>
      <c r="F115" s="35"/>
    </row>
    <row r="116" spans="2:10" x14ac:dyDescent="0.25">
      <c r="J116" s="49" t="s">
        <v>71</v>
      </c>
    </row>
    <row r="117" spans="2:10" x14ac:dyDescent="0.25">
      <c r="B117" s="10" t="s">
        <v>70</v>
      </c>
      <c r="C117" s="55"/>
      <c r="D117" s="35"/>
      <c r="E117" s="35"/>
      <c r="F117" s="35"/>
      <c r="G117" s="35"/>
      <c r="H117" s="35"/>
      <c r="J117" s="54"/>
    </row>
    <row r="118" spans="2:10" x14ac:dyDescent="0.25">
      <c r="C118" s="35"/>
      <c r="D118" s="55"/>
      <c r="E118" s="35"/>
      <c r="F118" s="35"/>
      <c r="G118" s="35"/>
      <c r="H118" s="35"/>
      <c r="J118" s="54"/>
    </row>
    <row r="119" spans="2:10" x14ac:dyDescent="0.25">
      <c r="C119" s="35"/>
      <c r="D119" s="35"/>
      <c r="E119" s="55"/>
      <c r="F119" s="35"/>
      <c r="G119" s="35"/>
      <c r="H119" s="35"/>
      <c r="J119" s="54"/>
    </row>
    <row r="120" spans="2:10" x14ac:dyDescent="0.25">
      <c r="C120" s="35"/>
      <c r="D120" s="35"/>
      <c r="E120" s="35"/>
      <c r="F120" s="55"/>
      <c r="G120" s="35"/>
      <c r="H120" s="35"/>
      <c r="J120" s="54"/>
    </row>
    <row r="121" spans="2:10" x14ac:dyDescent="0.25">
      <c r="C121" s="35"/>
      <c r="D121" s="35"/>
      <c r="E121" s="35"/>
      <c r="F121" s="35"/>
      <c r="G121" s="55"/>
      <c r="H121" s="35"/>
      <c r="J121" s="54"/>
    </row>
    <row r="122" spans="2:10" x14ac:dyDescent="0.25">
      <c r="C122" s="35"/>
      <c r="D122" s="35"/>
      <c r="E122" s="35"/>
      <c r="F122" s="35"/>
      <c r="G122" s="35"/>
      <c r="H122" s="55"/>
      <c r="J122" s="54"/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2"/>
  <sheetViews>
    <sheetView zoomScale="115" zoomScaleNormal="115" workbookViewId="0">
      <selection activeCell="C2" sqref="A1:C2"/>
    </sheetView>
  </sheetViews>
  <sheetFormatPr defaultRowHeight="13.2" x14ac:dyDescent="0.25"/>
  <cols>
    <col min="3" max="3" width="9.109375" customWidth="1"/>
    <col min="4" max="4" width="8.77734375" customWidth="1"/>
    <col min="5" max="5" width="8.44140625" customWidth="1"/>
    <col min="6" max="6" width="8.21875" customWidth="1"/>
    <col min="7" max="8" width="9" bestFit="1" customWidth="1"/>
    <col min="10" max="10" width="8.21875" customWidth="1"/>
  </cols>
  <sheetData>
    <row r="1" spans="1:15" x14ac:dyDescent="0.25">
      <c r="A1" s="27" t="s">
        <v>144</v>
      </c>
      <c r="B1" s="13"/>
      <c r="C1" s="13"/>
      <c r="D1" s="13"/>
      <c r="G1" s="8"/>
      <c r="H1" s="8"/>
      <c r="I1" s="8"/>
      <c r="J1" s="8"/>
      <c r="K1" s="8"/>
      <c r="L1" s="8"/>
      <c r="M1" s="8"/>
      <c r="N1" s="8"/>
      <c r="O1" s="8"/>
    </row>
    <row r="2" spans="1:15" ht="14.4" x14ac:dyDescent="0.25">
      <c r="A2" s="49" t="s">
        <v>143</v>
      </c>
      <c r="B2" s="13"/>
      <c r="C2" s="13"/>
      <c r="D2" s="13"/>
      <c r="G2" s="8"/>
      <c r="H2" s="8"/>
      <c r="I2" s="32" t="s">
        <v>24</v>
      </c>
      <c r="J2" s="32">
        <v>6</v>
      </c>
      <c r="K2" s="107"/>
      <c r="L2" s="8"/>
      <c r="M2" s="8"/>
      <c r="N2" s="8"/>
      <c r="O2" s="8"/>
    </row>
    <row r="3" spans="1:15" ht="14.4" x14ac:dyDescent="0.25">
      <c r="A3" s="13"/>
      <c r="B3" s="13"/>
      <c r="C3" s="13"/>
      <c r="D3" s="13"/>
      <c r="G3" s="11"/>
      <c r="H3" s="8"/>
      <c r="I3" s="32" t="s">
        <v>25</v>
      </c>
      <c r="J3" s="32">
        <v>4</v>
      </c>
      <c r="K3" s="107"/>
      <c r="L3" s="8"/>
      <c r="M3" s="8"/>
      <c r="N3" s="8"/>
      <c r="O3" s="8"/>
    </row>
    <row r="4" spans="1:15" ht="14.4" x14ac:dyDescent="0.25">
      <c r="A4" s="26" t="s">
        <v>0</v>
      </c>
      <c r="B4" s="13"/>
      <c r="C4" t="s">
        <v>1</v>
      </c>
      <c r="F4" s="8"/>
      <c r="G4" s="7"/>
      <c r="H4" s="8"/>
      <c r="I4" s="58" t="s">
        <v>74</v>
      </c>
      <c r="J4" s="58">
        <f>J2-J3</f>
        <v>2</v>
      </c>
      <c r="K4" s="107"/>
      <c r="L4" s="8"/>
      <c r="M4" s="8"/>
      <c r="N4" s="8"/>
      <c r="O4" s="8"/>
    </row>
    <row r="5" spans="1:15" ht="15.6" x14ac:dyDescent="0.25">
      <c r="A5" s="13"/>
      <c r="B5" s="13"/>
      <c r="D5" s="18" t="s">
        <v>17</v>
      </c>
      <c r="E5" s="18" t="s">
        <v>13</v>
      </c>
      <c r="G5" s="18" t="s">
        <v>22</v>
      </c>
      <c r="H5" s="8"/>
      <c r="I5" s="8"/>
      <c r="J5" s="8"/>
      <c r="K5" s="107"/>
      <c r="L5" s="8"/>
      <c r="M5" s="8"/>
      <c r="N5" s="8"/>
      <c r="O5" s="8"/>
    </row>
    <row r="6" spans="1:15" ht="14.4" x14ac:dyDescent="0.25">
      <c r="C6" s="19" t="s">
        <v>14</v>
      </c>
      <c r="D6" s="23">
        <v>0.73099999999999998</v>
      </c>
      <c r="E6" s="22">
        <v>2</v>
      </c>
      <c r="G6" s="31">
        <f>C16-C15</f>
        <v>0</v>
      </c>
      <c r="K6" s="107"/>
    </row>
    <row r="7" spans="1:15" ht="14.4" x14ac:dyDescent="0.25">
      <c r="C7" s="19" t="s">
        <v>15</v>
      </c>
      <c r="D7" s="23">
        <v>-1.478</v>
      </c>
      <c r="E7" s="22">
        <v>1</v>
      </c>
      <c r="F7" s="6"/>
      <c r="G7" s="31">
        <f>C17-C16</f>
        <v>0</v>
      </c>
      <c r="K7" s="107"/>
    </row>
    <row r="8" spans="1:15" ht="14.4" x14ac:dyDescent="0.25">
      <c r="C8" s="19" t="s">
        <v>16</v>
      </c>
      <c r="D8" s="23">
        <v>0.747</v>
      </c>
      <c r="E8" s="22">
        <v>4</v>
      </c>
      <c r="G8" s="31">
        <f>C15-C17</f>
        <v>0</v>
      </c>
      <c r="K8" s="107"/>
    </row>
    <row r="9" spans="1:15" ht="14.4" x14ac:dyDescent="0.25">
      <c r="C9" s="20" t="s">
        <v>7</v>
      </c>
      <c r="D9" s="21">
        <v>0.55000000000000004</v>
      </c>
      <c r="E9" s="22">
        <v>2</v>
      </c>
      <c r="G9" s="31">
        <f>C15-C18</f>
        <v>0</v>
      </c>
      <c r="K9" s="107"/>
    </row>
    <row r="10" spans="1:15" ht="14.4" x14ac:dyDescent="0.25">
      <c r="C10" s="20" t="s">
        <v>6</v>
      </c>
      <c r="D10" s="21">
        <v>1.3360000000000001</v>
      </c>
      <c r="E10" s="22">
        <v>1</v>
      </c>
      <c r="G10" s="31">
        <f>C16-C18</f>
        <v>0</v>
      </c>
      <c r="K10" s="107"/>
    </row>
    <row r="11" spans="1:15" ht="14.4" x14ac:dyDescent="0.25">
      <c r="C11" s="20" t="s">
        <v>3</v>
      </c>
      <c r="D11" s="21">
        <v>-0.16800000000000001</v>
      </c>
      <c r="E11" s="22">
        <v>4</v>
      </c>
      <c r="F11" s="6"/>
      <c r="G11" s="31">
        <f>C17-C18</f>
        <v>0</v>
      </c>
      <c r="K11" s="107"/>
    </row>
    <row r="12" spans="1:15" ht="14.4" x14ac:dyDescent="0.25">
      <c r="C12" s="2"/>
      <c r="E12" s="4"/>
      <c r="F12" s="6"/>
      <c r="K12" s="107"/>
    </row>
    <row r="13" spans="1:15" ht="14.4" x14ac:dyDescent="0.25">
      <c r="A13" s="10" t="s">
        <v>134</v>
      </c>
      <c r="E13" s="5"/>
      <c r="F13" s="6"/>
      <c r="K13" s="107"/>
    </row>
    <row r="14" spans="1:15" ht="14.4" x14ac:dyDescent="0.25">
      <c r="D14" s="9"/>
      <c r="E14" s="9"/>
      <c r="K14" s="107"/>
    </row>
    <row r="15" spans="1:15" ht="15.6" x14ac:dyDescent="0.25">
      <c r="A15" s="3"/>
      <c r="B15" s="10" t="s">
        <v>18</v>
      </c>
      <c r="C15" s="4">
        <v>100</v>
      </c>
      <c r="D15" s="9"/>
      <c r="E15" s="9"/>
    </row>
    <row r="16" spans="1:15" ht="15.6" x14ac:dyDescent="0.25">
      <c r="B16" s="10" t="s">
        <v>19</v>
      </c>
      <c r="C16" s="1">
        <v>100</v>
      </c>
    </row>
    <row r="17" spans="1:15" ht="15.6" x14ac:dyDescent="0.25">
      <c r="B17" s="10" t="s">
        <v>20</v>
      </c>
      <c r="C17" s="1">
        <v>100</v>
      </c>
    </row>
    <row r="18" spans="1:15" ht="15.6" x14ac:dyDescent="0.25">
      <c r="B18" s="10" t="s">
        <v>21</v>
      </c>
      <c r="C18" s="1">
        <v>100</v>
      </c>
    </row>
    <row r="20" spans="1:15" x14ac:dyDescent="0.25">
      <c r="A20" s="10" t="s">
        <v>23</v>
      </c>
    </row>
    <row r="22" spans="1:15" x14ac:dyDescent="0.25">
      <c r="B22" s="10" t="s">
        <v>26</v>
      </c>
      <c r="H22" s="18" t="s">
        <v>28</v>
      </c>
      <c r="J22" s="10" t="s">
        <v>29</v>
      </c>
    </row>
    <row r="23" spans="1:15" x14ac:dyDescent="0.25">
      <c r="C23" s="18" t="s">
        <v>27</v>
      </c>
      <c r="D23" s="18" t="s">
        <v>10</v>
      </c>
      <c r="E23" s="18" t="s">
        <v>11</v>
      </c>
      <c r="F23" s="18" t="s">
        <v>12</v>
      </c>
    </row>
    <row r="24" spans="1:15" x14ac:dyDescent="0.25">
      <c r="B24" s="19" t="s">
        <v>14</v>
      </c>
      <c r="C24" s="34">
        <v>-1</v>
      </c>
      <c r="D24" s="34">
        <v>1</v>
      </c>
      <c r="E24" s="34">
        <v>0</v>
      </c>
      <c r="F24" s="34">
        <v>0</v>
      </c>
      <c r="H24" s="37">
        <f>(D6-G6)*1000</f>
        <v>731</v>
      </c>
      <c r="J24" s="34">
        <f>1/E6</f>
        <v>0.5</v>
      </c>
      <c r="K24" s="34">
        <v>0</v>
      </c>
      <c r="L24" s="34">
        <v>0</v>
      </c>
      <c r="M24" s="34">
        <v>0</v>
      </c>
      <c r="N24" s="34">
        <v>0</v>
      </c>
      <c r="O24" s="34">
        <v>0</v>
      </c>
    </row>
    <row r="25" spans="1:15" x14ac:dyDescent="0.25">
      <c r="B25" s="19" t="s">
        <v>15</v>
      </c>
      <c r="C25" s="34">
        <v>0</v>
      </c>
      <c r="D25" s="34">
        <v>-1</v>
      </c>
      <c r="E25" s="34">
        <v>1</v>
      </c>
      <c r="F25" s="34">
        <v>0</v>
      </c>
      <c r="H25" s="37">
        <f t="shared" ref="H25:H29" si="0">(D7-G7)*1000</f>
        <v>-1478</v>
      </c>
      <c r="J25" s="34">
        <v>0</v>
      </c>
      <c r="K25" s="34">
        <f>1/E7</f>
        <v>1</v>
      </c>
      <c r="L25" s="34">
        <v>0</v>
      </c>
      <c r="M25" s="34">
        <v>0</v>
      </c>
      <c r="N25" s="34">
        <v>0</v>
      </c>
      <c r="O25" s="34">
        <v>0</v>
      </c>
    </row>
    <row r="26" spans="1:15" x14ac:dyDescent="0.25">
      <c r="B26" s="19" t="s">
        <v>16</v>
      </c>
      <c r="C26" s="34">
        <v>1</v>
      </c>
      <c r="D26" s="34">
        <v>0</v>
      </c>
      <c r="E26" s="34">
        <v>-1</v>
      </c>
      <c r="F26" s="34">
        <v>0</v>
      </c>
      <c r="H26" s="37">
        <f t="shared" si="0"/>
        <v>747</v>
      </c>
      <c r="J26" s="34">
        <v>0</v>
      </c>
      <c r="K26" s="34">
        <v>0</v>
      </c>
      <c r="L26" s="34">
        <f>1/E8</f>
        <v>0.25</v>
      </c>
      <c r="M26" s="34">
        <v>0</v>
      </c>
      <c r="N26" s="34">
        <v>0</v>
      </c>
      <c r="O26" s="34">
        <v>0</v>
      </c>
    </row>
    <row r="27" spans="1:15" x14ac:dyDescent="0.25">
      <c r="B27" s="20" t="s">
        <v>7</v>
      </c>
      <c r="C27" s="34">
        <v>1</v>
      </c>
      <c r="D27" s="34">
        <v>0</v>
      </c>
      <c r="E27" s="34">
        <v>0</v>
      </c>
      <c r="F27" s="34">
        <v>-1</v>
      </c>
      <c r="H27" s="37">
        <f t="shared" si="0"/>
        <v>550</v>
      </c>
      <c r="J27" s="34">
        <v>0</v>
      </c>
      <c r="K27" s="34">
        <v>0</v>
      </c>
      <c r="L27" s="34">
        <v>0</v>
      </c>
      <c r="M27" s="34">
        <f>1/E9</f>
        <v>0.5</v>
      </c>
      <c r="N27" s="34">
        <v>0</v>
      </c>
      <c r="O27" s="34">
        <v>0</v>
      </c>
    </row>
    <row r="28" spans="1:15" x14ac:dyDescent="0.25">
      <c r="B28" s="20" t="s">
        <v>6</v>
      </c>
      <c r="C28" s="34">
        <v>0</v>
      </c>
      <c r="D28" s="34">
        <v>1</v>
      </c>
      <c r="E28" s="34">
        <v>0</v>
      </c>
      <c r="F28" s="34">
        <v>-1</v>
      </c>
      <c r="H28" s="37">
        <f t="shared" si="0"/>
        <v>1336</v>
      </c>
      <c r="J28" s="34">
        <v>0</v>
      </c>
      <c r="K28" s="34">
        <v>0</v>
      </c>
      <c r="L28" s="34">
        <v>0</v>
      </c>
      <c r="M28" s="34">
        <v>0</v>
      </c>
      <c r="N28" s="34">
        <f>1/E10</f>
        <v>1</v>
      </c>
      <c r="O28" s="34">
        <v>0</v>
      </c>
    </row>
    <row r="29" spans="1:15" x14ac:dyDescent="0.25">
      <c r="B29" s="20" t="s">
        <v>3</v>
      </c>
      <c r="C29" s="34">
        <v>0</v>
      </c>
      <c r="D29" s="34">
        <v>0</v>
      </c>
      <c r="E29" s="34">
        <v>1</v>
      </c>
      <c r="F29" s="34">
        <v>-1</v>
      </c>
      <c r="H29" s="37">
        <f t="shared" si="0"/>
        <v>-168</v>
      </c>
      <c r="J29" s="34">
        <v>0</v>
      </c>
      <c r="K29" s="34">
        <v>0</v>
      </c>
      <c r="L29" s="34">
        <v>0</v>
      </c>
      <c r="M29" s="34">
        <v>0</v>
      </c>
      <c r="N29" s="34">
        <v>0</v>
      </c>
      <c r="O29" s="34">
        <f>1/E11</f>
        <v>0.25</v>
      </c>
    </row>
    <row r="31" spans="1:15" x14ac:dyDescent="0.25">
      <c r="B31" s="38" t="s">
        <v>30</v>
      </c>
    </row>
    <row r="32" spans="1:15" x14ac:dyDescent="0.25">
      <c r="C32" s="34">
        <f t="array" ref="C32:H35">TRANSPOSE(C24:F29)</f>
        <v>-1</v>
      </c>
      <c r="D32" s="34">
        <v>0</v>
      </c>
      <c r="E32" s="34">
        <v>1</v>
      </c>
      <c r="F32" s="34">
        <v>1</v>
      </c>
      <c r="G32" s="34">
        <v>0</v>
      </c>
      <c r="H32" s="34">
        <v>0</v>
      </c>
    </row>
    <row r="33" spans="2:19" x14ac:dyDescent="0.25">
      <c r="C33" s="34">
        <v>1</v>
      </c>
      <c r="D33" s="34">
        <v>-1</v>
      </c>
      <c r="E33" s="34">
        <v>0</v>
      </c>
      <c r="F33" s="34">
        <v>0</v>
      </c>
      <c r="G33" s="34">
        <v>1</v>
      </c>
      <c r="H33" s="34">
        <v>0</v>
      </c>
    </row>
    <row r="34" spans="2:19" x14ac:dyDescent="0.25">
      <c r="C34" s="34">
        <v>0</v>
      </c>
      <c r="D34" s="34">
        <v>1</v>
      </c>
      <c r="E34" s="34">
        <v>-1</v>
      </c>
      <c r="F34" s="34">
        <v>0</v>
      </c>
      <c r="G34" s="34">
        <v>0</v>
      </c>
      <c r="H34" s="34">
        <v>1</v>
      </c>
    </row>
    <row r="35" spans="2:19" x14ac:dyDescent="0.25">
      <c r="C35" s="34">
        <v>0</v>
      </c>
      <c r="D35" s="34">
        <v>0</v>
      </c>
      <c r="E35" s="34">
        <v>0</v>
      </c>
      <c r="F35" s="34">
        <v>-1</v>
      </c>
      <c r="G35" s="34">
        <v>-1</v>
      </c>
      <c r="H35" s="34">
        <v>-1</v>
      </c>
    </row>
    <row r="36" spans="2:19" x14ac:dyDescent="0.25">
      <c r="J36" s="10" t="s">
        <v>9</v>
      </c>
    </row>
    <row r="37" spans="2:19" x14ac:dyDescent="0.25">
      <c r="B37" s="10" t="s">
        <v>31</v>
      </c>
      <c r="C37" s="34">
        <f t="array" ref="C37:H40">MMULT(C32:H35,J24:O29)</f>
        <v>-0.5</v>
      </c>
      <c r="D37" s="34">
        <v>0</v>
      </c>
      <c r="E37" s="34">
        <v>0.25</v>
      </c>
      <c r="F37" s="34">
        <v>0.5</v>
      </c>
      <c r="G37" s="34">
        <v>0</v>
      </c>
      <c r="H37" s="34">
        <v>0</v>
      </c>
      <c r="J37" s="37">
        <f t="array" ref="J37:J40">MMULT(C37:H40,H24:H29)</f>
        <v>96.25</v>
      </c>
    </row>
    <row r="38" spans="2:19" x14ac:dyDescent="0.25">
      <c r="C38" s="34">
        <v>0.5</v>
      </c>
      <c r="D38" s="34">
        <v>-1</v>
      </c>
      <c r="E38" s="34">
        <v>0</v>
      </c>
      <c r="F38" s="34">
        <v>0</v>
      </c>
      <c r="G38" s="34">
        <v>1</v>
      </c>
      <c r="H38" s="34">
        <v>0</v>
      </c>
      <c r="J38" s="37">
        <v>3179.5</v>
      </c>
    </row>
    <row r="39" spans="2:19" x14ac:dyDescent="0.25">
      <c r="C39" s="34">
        <v>0</v>
      </c>
      <c r="D39" s="34">
        <v>1</v>
      </c>
      <c r="E39" s="34">
        <v>-0.25</v>
      </c>
      <c r="F39" s="34">
        <v>0</v>
      </c>
      <c r="G39" s="34">
        <v>0</v>
      </c>
      <c r="H39" s="34">
        <v>0.25</v>
      </c>
      <c r="J39" s="37">
        <v>-1706.75</v>
      </c>
    </row>
    <row r="40" spans="2:19" x14ac:dyDescent="0.25">
      <c r="C40" s="34">
        <v>0</v>
      </c>
      <c r="D40" s="34">
        <v>0</v>
      </c>
      <c r="E40" s="34">
        <v>0</v>
      </c>
      <c r="F40" s="34">
        <v>-0.5</v>
      </c>
      <c r="G40" s="34">
        <v>-1</v>
      </c>
      <c r="H40" s="34">
        <v>-0.25</v>
      </c>
      <c r="J40" s="37">
        <v>-1569</v>
      </c>
    </row>
    <row r="41" spans="2:19" x14ac:dyDescent="0.25">
      <c r="L41" s="44" t="s">
        <v>45</v>
      </c>
      <c r="M41" s="44"/>
      <c r="N41" s="44"/>
      <c r="O41" s="44"/>
      <c r="P41" s="44"/>
      <c r="Q41" s="44"/>
    </row>
    <row r="42" spans="2:19" x14ac:dyDescent="0.25">
      <c r="B42" s="10" t="s">
        <v>32</v>
      </c>
      <c r="P42" s="30"/>
      <c r="Q42" s="30"/>
      <c r="R42" s="30"/>
      <c r="S42" s="30"/>
    </row>
    <row r="43" spans="2:19" x14ac:dyDescent="0.25">
      <c r="C43" s="34">
        <f t="array" ref="C43:F46">MMULT(C37:H40,C24:F29)</f>
        <v>1.25</v>
      </c>
      <c r="D43" s="34">
        <v>-0.5</v>
      </c>
      <c r="E43" s="34">
        <v>-0.25</v>
      </c>
      <c r="F43" s="34">
        <v>-0.5</v>
      </c>
      <c r="L43" s="42" t="s">
        <v>40</v>
      </c>
      <c r="M43" s="43" t="s">
        <v>38</v>
      </c>
      <c r="N43" s="43" t="s">
        <v>39</v>
      </c>
      <c r="O43" s="43" t="s">
        <v>38</v>
      </c>
    </row>
    <row r="44" spans="2:19" x14ac:dyDescent="0.25">
      <c r="C44" s="34">
        <v>-0.5</v>
      </c>
      <c r="D44" s="34">
        <v>2.5</v>
      </c>
      <c r="E44" s="34">
        <v>-1</v>
      </c>
      <c r="F44" s="34">
        <v>-1</v>
      </c>
      <c r="L44" s="43" t="s">
        <v>38</v>
      </c>
      <c r="M44" s="42" t="s">
        <v>41</v>
      </c>
      <c r="N44" s="43">
        <v>-1</v>
      </c>
      <c r="O44" s="43">
        <v>-1</v>
      </c>
    </row>
    <row r="45" spans="2:19" x14ac:dyDescent="0.25">
      <c r="C45" s="34">
        <v>-0.25</v>
      </c>
      <c r="D45" s="34">
        <v>-1</v>
      </c>
      <c r="E45" s="34">
        <v>1.5</v>
      </c>
      <c r="F45" s="34">
        <v>-0.25</v>
      </c>
      <c r="L45" s="42" t="s">
        <v>39</v>
      </c>
      <c r="M45" s="43">
        <v>-1</v>
      </c>
      <c r="N45" s="42" t="s">
        <v>42</v>
      </c>
      <c r="O45" s="42" t="s">
        <v>39</v>
      </c>
    </row>
    <row r="46" spans="2:19" x14ac:dyDescent="0.25">
      <c r="C46" s="34">
        <v>-0.5</v>
      </c>
      <c r="D46" s="34">
        <v>-1</v>
      </c>
      <c r="E46" s="34">
        <v>-0.25</v>
      </c>
      <c r="F46" s="34">
        <v>1.75</v>
      </c>
      <c r="L46" s="42" t="s">
        <v>38</v>
      </c>
      <c r="M46" s="43">
        <v>-1</v>
      </c>
      <c r="N46" s="42" t="s">
        <v>39</v>
      </c>
      <c r="O46" s="42" t="s">
        <v>43</v>
      </c>
    </row>
    <row r="48" spans="2:19" s="12" customFormat="1" x14ac:dyDescent="0.25">
      <c r="B48" s="12" t="s">
        <v>33</v>
      </c>
      <c r="D48" s="39">
        <f>MDETERM(C43:F46)</f>
        <v>0</v>
      </c>
      <c r="F48" s="12" t="s">
        <v>34</v>
      </c>
      <c r="G48" s="12" t="s">
        <v>35</v>
      </c>
    </row>
    <row r="50" spans="2:17" x14ac:dyDescent="0.25">
      <c r="B50" s="10" t="s">
        <v>37</v>
      </c>
    </row>
    <row r="52" spans="2:17" ht="15.6" x14ac:dyDescent="0.25">
      <c r="B52" s="10" t="s">
        <v>36</v>
      </c>
      <c r="I52" s="12" t="s">
        <v>44</v>
      </c>
    </row>
    <row r="53" spans="2:17" x14ac:dyDescent="0.25">
      <c r="C53" s="41">
        <f t="array" ref="C53:F56">Pseudoodwrotność!G41:J44</f>
        <v>0.45735294117647068</v>
      </c>
      <c r="D53" s="41">
        <v>-0.13676470588235262</v>
      </c>
      <c r="E53" s="41">
        <v>-0.20147058823529451</v>
      </c>
      <c r="F53" s="41">
        <v>-0.11911764705882352</v>
      </c>
      <c r="G53" s="30"/>
      <c r="I53" s="34">
        <f t="array" ref="I53:L56">MMULT(C43:F46,C53:F56)</f>
        <v>0.75000000000000011</v>
      </c>
      <c r="J53" s="34">
        <v>-0.24999999999999944</v>
      </c>
      <c r="K53" s="34">
        <v>-0.25000000000000067</v>
      </c>
      <c r="L53" s="34">
        <v>-0.25</v>
      </c>
      <c r="N53" s="34">
        <f t="array" ref="N53:Q56">MMULT(I53:L56,C43:F46)</f>
        <v>1.25</v>
      </c>
      <c r="O53" s="34">
        <v>-0.499999999999998</v>
      </c>
      <c r="P53" s="34">
        <v>-0.25000000000000155</v>
      </c>
      <c r="Q53" s="34">
        <v>-0.50000000000000044</v>
      </c>
    </row>
    <row r="54" spans="2:17" x14ac:dyDescent="0.25">
      <c r="C54" s="41">
        <v>-0.13676470588235295</v>
      </c>
      <c r="D54" s="41">
        <v>0.2338235294117646</v>
      </c>
      <c r="E54" s="41">
        <v>-4.2647058823529371E-2</v>
      </c>
      <c r="F54" s="41">
        <v>-5.4411764705882382E-2</v>
      </c>
      <c r="G54" s="30"/>
      <c r="I54" s="34">
        <v>-0.24999999999999997</v>
      </c>
      <c r="J54" s="34">
        <v>0.74999999999999978</v>
      </c>
      <c r="K54" s="34">
        <v>-0.25000000000000006</v>
      </c>
      <c r="L54" s="34">
        <v>-0.25000000000000011</v>
      </c>
      <c r="N54" s="34">
        <v>-0.49999999999999972</v>
      </c>
      <c r="O54" s="34">
        <v>2.4999999999999996</v>
      </c>
      <c r="P54" s="34">
        <v>-1</v>
      </c>
      <c r="Q54" s="34">
        <v>-1</v>
      </c>
    </row>
    <row r="55" spans="2:17" x14ac:dyDescent="0.25">
      <c r="C55" s="41">
        <v>-0.20147058823529415</v>
      </c>
      <c r="D55" s="41">
        <v>-4.2647058823529496E-2</v>
      </c>
      <c r="E55" s="41">
        <v>0.41029411764705892</v>
      </c>
      <c r="F55" s="41">
        <v>-0.1661764705882352</v>
      </c>
      <c r="G55" s="30"/>
      <c r="I55" s="34">
        <v>-0.25000000000000006</v>
      </c>
      <c r="J55" s="34">
        <v>-0.25000000000000006</v>
      </c>
      <c r="K55" s="34">
        <v>0.75000000000000022</v>
      </c>
      <c r="L55" s="34">
        <v>-0.24999999999999983</v>
      </c>
      <c r="N55" s="34">
        <v>-0.25000000000000022</v>
      </c>
      <c r="O55" s="34">
        <v>-1.0000000000000007</v>
      </c>
      <c r="P55" s="34">
        <v>1.5000000000000004</v>
      </c>
      <c r="Q55" s="34">
        <v>-0.24999999999999967</v>
      </c>
    </row>
    <row r="56" spans="2:17" x14ac:dyDescent="0.25">
      <c r="C56" s="41">
        <v>-0.11911764705882358</v>
      </c>
      <c r="D56" s="41">
        <v>-5.4411764705882472E-2</v>
      </c>
      <c r="E56" s="41">
        <v>-0.16617647058823504</v>
      </c>
      <c r="F56" s="41">
        <v>0.33970588235294114</v>
      </c>
      <c r="G56" s="30"/>
      <c r="I56" s="34">
        <v>-0.25000000000000011</v>
      </c>
      <c r="J56" s="34">
        <v>-0.25000000000000022</v>
      </c>
      <c r="K56" s="34">
        <v>-0.24999999999999939</v>
      </c>
      <c r="L56" s="34">
        <v>0.74999999999999989</v>
      </c>
      <c r="N56" s="34">
        <v>-0.50000000000000011</v>
      </c>
      <c r="O56" s="34">
        <v>-1.0000000000000009</v>
      </c>
      <c r="P56" s="34">
        <v>-0.24999999999999886</v>
      </c>
      <c r="Q56" s="34">
        <v>1.75</v>
      </c>
    </row>
    <row r="58" spans="2:17" ht="15.6" x14ac:dyDescent="0.25">
      <c r="B58" s="10" t="s">
        <v>46</v>
      </c>
    </row>
    <row r="59" spans="2:17" x14ac:dyDescent="0.25">
      <c r="C59" s="45">
        <f t="array" ref="C59:C62">MMULT(C53:F56,J37:J40)</f>
        <v>139.93235294117812</v>
      </c>
    </row>
    <row r="60" spans="2:17" x14ac:dyDescent="0.25">
      <c r="C60" s="45">
        <v>888.43823529411725</v>
      </c>
    </row>
    <row r="61" spans="2:17" x14ac:dyDescent="0.25">
      <c r="C61" s="45">
        <v>-594.52647058823595</v>
      </c>
    </row>
    <row r="62" spans="2:17" x14ac:dyDescent="0.25">
      <c r="C62" s="45">
        <v>-433.84411764705953</v>
      </c>
    </row>
    <row r="64" spans="2:17" x14ac:dyDescent="0.25">
      <c r="B64" s="10" t="s">
        <v>47</v>
      </c>
    </row>
    <row r="66" spans="2:10" ht="15.6" x14ac:dyDescent="0.25">
      <c r="B66" s="49" t="s">
        <v>56</v>
      </c>
      <c r="C66" s="68">
        <f>C15+C59/1000</f>
        <v>100.13993235294117</v>
      </c>
    </row>
    <row r="67" spans="2:10" ht="15.6" x14ac:dyDescent="0.25">
      <c r="B67" s="49" t="s">
        <v>57</v>
      </c>
      <c r="C67" s="68">
        <f t="shared" ref="C67:C69" si="1">C16+C60/1000</f>
        <v>100.88843823529412</v>
      </c>
    </row>
    <row r="68" spans="2:10" ht="15.6" x14ac:dyDescent="0.25">
      <c r="B68" s="49" t="s">
        <v>58</v>
      </c>
      <c r="C68" s="68">
        <f t="shared" si="1"/>
        <v>99.405473529411765</v>
      </c>
    </row>
    <row r="69" spans="2:10" ht="15.6" x14ac:dyDescent="0.25">
      <c r="B69" s="49" t="s">
        <v>59</v>
      </c>
      <c r="C69" s="68">
        <f t="shared" si="1"/>
        <v>99.566155882352945</v>
      </c>
    </row>
    <row r="71" spans="2:10" x14ac:dyDescent="0.25">
      <c r="B71" s="10" t="s">
        <v>48</v>
      </c>
      <c r="G71" s="10" t="s">
        <v>55</v>
      </c>
      <c r="J71" s="12" t="s">
        <v>60</v>
      </c>
    </row>
    <row r="73" spans="2:10" ht="15.6" x14ac:dyDescent="0.25">
      <c r="C73" s="10" t="s">
        <v>2</v>
      </c>
      <c r="E73" s="10" t="s">
        <v>49</v>
      </c>
      <c r="H73" s="50" t="s">
        <v>62</v>
      </c>
      <c r="J73" s="12" t="s">
        <v>61</v>
      </c>
    </row>
    <row r="74" spans="2:10" x14ac:dyDescent="0.25">
      <c r="C74" s="36">
        <f t="array" ref="C74:C79">MMULT(C24:F29,C59:C62)</f>
        <v>748.50588235293912</v>
      </c>
      <c r="E74" s="36">
        <f t="array" ref="E74:E79">C74:C79-H24:H29</f>
        <v>17.505882352939125</v>
      </c>
      <c r="G74" s="19" t="s">
        <v>14</v>
      </c>
      <c r="H74" s="51">
        <f>D6+E74/1000</f>
        <v>0.74850588235293913</v>
      </c>
      <c r="J74" s="46">
        <f>C67-C66</f>
        <v>0.74850588235294424</v>
      </c>
    </row>
    <row r="75" spans="2:10" x14ac:dyDescent="0.25">
      <c r="C75" s="36">
        <v>-1482.9647058823532</v>
      </c>
      <c r="E75" s="36">
        <v>-4.9647058823532006</v>
      </c>
      <c r="G75" s="19" t="s">
        <v>15</v>
      </c>
      <c r="H75" s="51">
        <f t="shared" ref="H75:H79" si="2">D7+E75/1000</f>
        <v>-1.4829647058823532</v>
      </c>
      <c r="J75" s="46">
        <f>C68-C67</f>
        <v>-1.4829647058823525</v>
      </c>
    </row>
    <row r="76" spans="2:10" x14ac:dyDescent="0.25">
      <c r="C76" s="36">
        <v>734.45882352941408</v>
      </c>
      <c r="E76" s="36">
        <v>-12.541176470585924</v>
      </c>
      <c r="G76" s="19" t="s">
        <v>16</v>
      </c>
      <c r="H76" s="51">
        <f t="shared" si="2"/>
        <v>0.73445882352941405</v>
      </c>
      <c r="J76" s="46">
        <f>C66-C68</f>
        <v>0.73445882352940828</v>
      </c>
    </row>
    <row r="77" spans="2:10" x14ac:dyDescent="0.25">
      <c r="C77" s="36">
        <v>573.77647058823766</v>
      </c>
      <c r="E77" s="36">
        <v>23.776470588237657</v>
      </c>
      <c r="G77" s="20" t="s">
        <v>7</v>
      </c>
      <c r="H77" s="51">
        <f t="shared" si="2"/>
        <v>0.57377647058823766</v>
      </c>
      <c r="J77" s="46">
        <f>C66-C69</f>
        <v>0.57377647058822845</v>
      </c>
    </row>
    <row r="78" spans="2:10" x14ac:dyDescent="0.25">
      <c r="C78" s="36">
        <v>1322.2823529411767</v>
      </c>
      <c r="E78" s="36">
        <v>-13.717647058823331</v>
      </c>
      <c r="G78" s="20" t="s">
        <v>6</v>
      </c>
      <c r="H78" s="51">
        <f t="shared" si="2"/>
        <v>1.3222823529411767</v>
      </c>
      <c r="J78" s="46">
        <f>C67-C69</f>
        <v>1.3222823529411727</v>
      </c>
    </row>
    <row r="79" spans="2:10" x14ac:dyDescent="0.25">
      <c r="C79" s="36">
        <v>-160.68235294117642</v>
      </c>
      <c r="E79" s="36">
        <v>7.3176470588235816</v>
      </c>
      <c r="G79" s="20" t="s">
        <v>3</v>
      </c>
      <c r="H79" s="51">
        <f t="shared" si="2"/>
        <v>-0.16068235294117644</v>
      </c>
      <c r="J79" s="46">
        <f>C68-C69</f>
        <v>-0.16068235294117983</v>
      </c>
    </row>
    <row r="81" spans="2:8" x14ac:dyDescent="0.25">
      <c r="B81" s="12" t="s">
        <v>50</v>
      </c>
    </row>
    <row r="85" spans="2:8" x14ac:dyDescent="0.25">
      <c r="C85" s="10" t="s">
        <v>5</v>
      </c>
    </row>
    <row r="86" spans="2:8" x14ac:dyDescent="0.25">
      <c r="C86" s="35">
        <f t="array" ref="C86:H86">MMULT(TRANSPOSE(E74:E79),J24:O29)</f>
        <v>8.7529411764695624</v>
      </c>
      <c r="D86" s="35">
        <v>-4.9647058823532006</v>
      </c>
      <c r="E86" s="35">
        <v>-3.135294117646481</v>
      </c>
      <c r="F86" s="35">
        <v>11.888235294118829</v>
      </c>
      <c r="G86" s="35">
        <v>-13.717647058823331</v>
      </c>
      <c r="H86" s="35">
        <v>1.8294117647058954</v>
      </c>
    </row>
    <row r="88" spans="2:8" x14ac:dyDescent="0.25">
      <c r="C88" s="10" t="s">
        <v>51</v>
      </c>
    </row>
    <row r="89" spans="2:8" x14ac:dyDescent="0.25">
      <c r="C89" s="48">
        <f t="array" ref="C89">MMULT(C86:H86,E74:E79)</f>
        <v>701.41764705882667</v>
      </c>
    </row>
    <row r="91" spans="2:8" x14ac:dyDescent="0.25">
      <c r="C91" s="10" t="s">
        <v>8</v>
      </c>
    </row>
    <row r="92" spans="2:8" x14ac:dyDescent="0.25">
      <c r="C92" s="35">
        <f t="array" ref="C92:H92">MMULT(TRANSPOSE(H24:H29),J24:O29)</f>
        <v>365.5</v>
      </c>
      <c r="D92" s="35">
        <v>-1478</v>
      </c>
      <c r="E92" s="35">
        <v>186.75</v>
      </c>
      <c r="F92" s="35">
        <v>275</v>
      </c>
      <c r="G92" s="35">
        <v>1336</v>
      </c>
      <c r="H92" s="35">
        <v>-42</v>
      </c>
    </row>
    <row r="94" spans="2:8" x14ac:dyDescent="0.25">
      <c r="C94" s="10" t="s">
        <v>52</v>
      </c>
      <c r="E94" s="10" t="s">
        <v>53</v>
      </c>
      <c r="G94" s="10" t="s">
        <v>54</v>
      </c>
    </row>
    <row r="95" spans="2:8" x14ac:dyDescent="0.25">
      <c r="C95" s="34">
        <f t="array" ref="C95">MMULT(C92:H92,H24:H29)</f>
        <v>4534368.75</v>
      </c>
      <c r="E95" s="34">
        <f t="array" ref="E95">MMULT(TRANSPOSE(C59:C62),J37:J40)</f>
        <v>4533667.3323529428</v>
      </c>
      <c r="G95" s="48">
        <f>C95-E95</f>
        <v>701.41764705721289</v>
      </c>
    </row>
    <row r="98" spans="2:9" x14ac:dyDescent="0.25">
      <c r="B98" s="10" t="s">
        <v>67</v>
      </c>
    </row>
    <row r="100" spans="2:9" ht="16.8" x14ac:dyDescent="0.35">
      <c r="B100" s="10" t="s">
        <v>63</v>
      </c>
      <c r="C100" s="30">
        <f>C89/(J4+1)</f>
        <v>233.80588235294223</v>
      </c>
      <c r="E100" s="12" t="s">
        <v>77</v>
      </c>
      <c r="F100" s="12"/>
      <c r="G100" s="12"/>
      <c r="H100" s="12"/>
      <c r="I100" s="12"/>
    </row>
    <row r="101" spans="2:9" ht="15.6" x14ac:dyDescent="0.35">
      <c r="B101" s="10" t="s">
        <v>64</v>
      </c>
      <c r="C101" s="52">
        <f>SQRT(C100)</f>
        <v>15.290712290568489</v>
      </c>
      <c r="D101" s="10" t="s">
        <v>65</v>
      </c>
    </row>
    <row r="103" spans="2:9" x14ac:dyDescent="0.25">
      <c r="B103" s="10" t="s">
        <v>68</v>
      </c>
      <c r="I103" s="49" t="s">
        <v>66</v>
      </c>
    </row>
    <row r="104" spans="2:9" ht="15.6" x14ac:dyDescent="0.25">
      <c r="C104" s="55">
        <f t="array" ref="C104:F107">C100*C53:F56</f>
        <v>106.93180795847802</v>
      </c>
      <c r="D104" s="35">
        <v>-31.976392733564083</v>
      </c>
      <c r="E104" s="35">
        <v>-47.105008650519338</v>
      </c>
      <c r="F104" s="35">
        <v>-27.850406574394587</v>
      </c>
      <c r="H104" s="49" t="s">
        <v>87</v>
      </c>
      <c r="I104" s="54">
        <f>SQRT(C104)</f>
        <v>10.340783720708892</v>
      </c>
    </row>
    <row r="105" spans="2:9" ht="15.6" x14ac:dyDescent="0.25">
      <c r="C105" s="35">
        <v>-31.976392733564161</v>
      </c>
      <c r="D105" s="55">
        <v>54.669316608996759</v>
      </c>
      <c r="E105" s="35">
        <v>-9.9711332179931151</v>
      </c>
      <c r="F105" s="35">
        <v>-12.721790657439511</v>
      </c>
      <c r="H105" s="49" t="s">
        <v>88</v>
      </c>
      <c r="I105" s="54">
        <f>SQRT(D105)</f>
        <v>7.3938702050412513</v>
      </c>
    </row>
    <row r="106" spans="2:9" ht="15.6" x14ac:dyDescent="0.25">
      <c r="C106" s="35">
        <v>-47.105008650519252</v>
      </c>
      <c r="D106" s="35">
        <v>-9.9711332179931436</v>
      </c>
      <c r="E106" s="55">
        <v>95.929178200692505</v>
      </c>
      <c r="F106" s="35">
        <v>-38.853036332180082</v>
      </c>
      <c r="H106" s="49" t="s">
        <v>89</v>
      </c>
      <c r="I106" s="54">
        <f>SQRT(E106)</f>
        <v>9.7943441945182066</v>
      </c>
    </row>
    <row r="107" spans="2:9" x14ac:dyDescent="0.25">
      <c r="C107" s="35">
        <v>-27.850406574394601</v>
      </c>
      <c r="D107" s="35">
        <v>-12.721790657439533</v>
      </c>
      <c r="E107" s="35">
        <v>-38.853036332180046</v>
      </c>
      <c r="F107" s="55">
        <v>79.425233564014192</v>
      </c>
      <c r="H107" s="49" t="s">
        <v>91</v>
      </c>
      <c r="I107" s="54">
        <f>SQRT(F107)</f>
        <v>8.9120835703001688</v>
      </c>
    </row>
    <row r="109" spans="2:9" x14ac:dyDescent="0.25">
      <c r="B109" s="10" t="s">
        <v>69</v>
      </c>
    </row>
    <row r="110" spans="2:9" x14ac:dyDescent="0.25">
      <c r="C110" s="35">
        <f t="array" ref="C110:F115">MMULT(C24:F29,C104:F107)</f>
        <v>-138.90820069204219</v>
      </c>
      <c r="D110" s="35">
        <v>86.645709342560849</v>
      </c>
      <c r="E110" s="35">
        <v>37.133875432526224</v>
      </c>
      <c r="F110" s="35">
        <v>15.128615916955075</v>
      </c>
    </row>
    <row r="111" spans="2:9" x14ac:dyDescent="0.25">
      <c r="C111" s="35">
        <v>-15.128615916955091</v>
      </c>
      <c r="D111" s="35">
        <v>-64.640449826989908</v>
      </c>
      <c r="E111" s="35">
        <v>105.90031141868562</v>
      </c>
      <c r="F111" s="35">
        <v>-26.131245674740569</v>
      </c>
    </row>
    <row r="112" spans="2:9" x14ac:dyDescent="0.25">
      <c r="C112" s="35">
        <v>154.03681660899727</v>
      </c>
      <c r="D112" s="35">
        <v>-22.005259515570941</v>
      </c>
      <c r="E112" s="35">
        <v>-143.03418685121184</v>
      </c>
      <c r="F112" s="35">
        <v>11.002629757785495</v>
      </c>
    </row>
    <row r="113" spans="2:10" x14ac:dyDescent="0.25">
      <c r="C113" s="35">
        <v>134.78221453287262</v>
      </c>
      <c r="D113" s="35">
        <v>-19.254602076124549</v>
      </c>
      <c r="E113" s="35">
        <v>-8.2519723183392912</v>
      </c>
      <c r="F113" s="35">
        <v>-107.27564013840878</v>
      </c>
    </row>
    <row r="114" spans="2:10" x14ac:dyDescent="0.25">
      <c r="C114" s="35">
        <v>-4.1259861591695604</v>
      </c>
      <c r="D114" s="35">
        <v>67.391107266436293</v>
      </c>
      <c r="E114" s="35">
        <v>28.881903114186933</v>
      </c>
      <c r="F114" s="35">
        <v>-92.147024221453705</v>
      </c>
    </row>
    <row r="115" spans="2:10" x14ac:dyDescent="0.25">
      <c r="C115" s="35">
        <v>-19.254602076124652</v>
      </c>
      <c r="D115" s="35">
        <v>2.750657439446389</v>
      </c>
      <c r="E115" s="35">
        <v>134.78221453287256</v>
      </c>
      <c r="F115" s="35">
        <v>-118.27826989619427</v>
      </c>
    </row>
    <row r="116" spans="2:10" x14ac:dyDescent="0.25">
      <c r="J116" s="49" t="s">
        <v>71</v>
      </c>
    </row>
    <row r="117" spans="2:10" x14ac:dyDescent="0.25">
      <c r="B117" s="10" t="s">
        <v>70</v>
      </c>
      <c r="C117" s="55">
        <f t="array" ref="C117:H122">MMULT(C110:F115,C32:H35)</f>
        <v>225.55391003460304</v>
      </c>
      <c r="D117" s="35">
        <v>-49.511833910034625</v>
      </c>
      <c r="E117" s="35">
        <v>-176.04207612456841</v>
      </c>
      <c r="F117" s="35">
        <v>-154.03681660899727</v>
      </c>
      <c r="G117" s="35">
        <v>71.517093425605779</v>
      </c>
      <c r="H117" s="35">
        <v>22.005259515571147</v>
      </c>
      <c r="J117" s="54">
        <f>SQRT(C117)</f>
        <v>15.018452318218513</v>
      </c>
    </row>
    <row r="118" spans="2:10" x14ac:dyDescent="0.25">
      <c r="C118" s="35">
        <v>-49.511833910034817</v>
      </c>
      <c r="D118" s="55">
        <v>170.54076124567553</v>
      </c>
      <c r="E118" s="35">
        <v>-121.0289273356407</v>
      </c>
      <c r="F118" s="35">
        <v>11.002629757785478</v>
      </c>
      <c r="G118" s="35">
        <v>-38.509204152249339</v>
      </c>
      <c r="H118" s="35">
        <v>132.03155709342619</v>
      </c>
      <c r="J118" s="54">
        <f>SQRT(D118)</f>
        <v>13.059125592690942</v>
      </c>
    </row>
    <row r="119" spans="2:10" x14ac:dyDescent="0.25">
      <c r="C119" s="35">
        <v>-176.04207612456821</v>
      </c>
      <c r="D119" s="35">
        <v>-121.0289273356409</v>
      </c>
      <c r="E119" s="55">
        <v>297.07100346020911</v>
      </c>
      <c r="F119" s="35">
        <v>143.03418685121179</v>
      </c>
      <c r="G119" s="35">
        <v>-33.00788927335644</v>
      </c>
      <c r="H119" s="35">
        <v>-154.03681660899733</v>
      </c>
      <c r="J119" s="54">
        <f>SQRT(E119)</f>
        <v>17.235747835826825</v>
      </c>
    </row>
    <row r="120" spans="2:10" x14ac:dyDescent="0.25">
      <c r="C120" s="35">
        <v>-154.03681660899716</v>
      </c>
      <c r="D120" s="35">
        <v>11.002629757785257</v>
      </c>
      <c r="E120" s="35">
        <v>143.0341868512119</v>
      </c>
      <c r="F120" s="55">
        <v>242.0578546712814</v>
      </c>
      <c r="G120" s="35">
        <v>88.021038062284219</v>
      </c>
      <c r="H120" s="35">
        <v>99.023667820069477</v>
      </c>
      <c r="J120" s="54">
        <f>SQRT(F120)</f>
        <v>15.558208594542027</v>
      </c>
    </row>
    <row r="121" spans="2:10" x14ac:dyDescent="0.25">
      <c r="C121" s="35">
        <v>71.51709342560585</v>
      </c>
      <c r="D121" s="35">
        <v>-38.50920415224936</v>
      </c>
      <c r="E121" s="35">
        <v>-33.007889273356497</v>
      </c>
      <c r="F121" s="35">
        <v>88.021038062284148</v>
      </c>
      <c r="G121" s="55">
        <v>159.53813148788998</v>
      </c>
      <c r="H121" s="35">
        <v>121.02892733564065</v>
      </c>
      <c r="J121" s="54">
        <f>SQRT(G121)</f>
        <v>12.630840490160978</v>
      </c>
    </row>
    <row r="122" spans="2:10" x14ac:dyDescent="0.25">
      <c r="C122" s="35">
        <v>22.005259515571041</v>
      </c>
      <c r="D122" s="35">
        <v>132.03155709342616</v>
      </c>
      <c r="E122" s="35">
        <v>-154.03681660899721</v>
      </c>
      <c r="F122" s="35">
        <v>99.023667820069619</v>
      </c>
      <c r="G122" s="35">
        <v>121.02892733564066</v>
      </c>
      <c r="H122" s="55">
        <v>253.06048442906683</v>
      </c>
      <c r="J122" s="54">
        <f>SQRT(H122)</f>
        <v>15.907874918701959</v>
      </c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7"/>
  <sheetViews>
    <sheetView topLeftCell="A37" workbookViewId="0">
      <selection activeCell="I30" sqref="I30"/>
    </sheetView>
  </sheetViews>
  <sheetFormatPr defaultRowHeight="15" x14ac:dyDescent="0.25"/>
  <cols>
    <col min="1" max="1" width="8.88671875" style="15"/>
    <col min="2" max="3" width="9.77734375" style="15" bestFit="1" customWidth="1"/>
    <col min="4" max="4" width="12.77734375" style="15" bestFit="1" customWidth="1"/>
    <col min="5" max="5" width="9.77734375" style="15" bestFit="1" customWidth="1"/>
    <col min="6" max="6" width="8.88671875" style="15"/>
    <col min="7" max="7" width="10.109375" style="15" customWidth="1"/>
    <col min="8" max="8" width="9" style="15" customWidth="1"/>
    <col min="9" max="9" width="9.21875" style="15" customWidth="1"/>
    <col min="10" max="10" width="8.6640625" style="15" customWidth="1"/>
    <col min="11" max="11" width="8.5546875" style="15" customWidth="1"/>
    <col min="12" max="12" width="9.109375" style="15" bestFit="1" customWidth="1"/>
    <col min="13" max="14" width="10.77734375" style="15" bestFit="1" customWidth="1"/>
    <col min="15" max="15" width="10.77734375" style="15" customWidth="1"/>
    <col min="16" max="16" width="8.88671875" style="15" customWidth="1"/>
    <col min="17" max="17" width="8.5546875" style="15" customWidth="1"/>
    <col min="18" max="16384" width="8.88671875" style="15"/>
  </cols>
  <sheetData>
    <row r="1" spans="2:10" x14ac:dyDescent="0.25">
      <c r="G1" s="15" t="s">
        <v>126</v>
      </c>
    </row>
    <row r="3" spans="2:10" x14ac:dyDescent="0.25">
      <c r="B3" s="15" t="s">
        <v>32</v>
      </c>
      <c r="G3" s="15" t="s">
        <v>112</v>
      </c>
      <c r="J3" s="15" t="s">
        <v>113</v>
      </c>
    </row>
    <row r="4" spans="2:10" x14ac:dyDescent="0.25">
      <c r="B4" s="91">
        <f t="array" ref="B4:E7">'Wyrównanie swobodne'!C43:F46</f>
        <v>1.25</v>
      </c>
      <c r="C4" s="91">
        <v>-0.5</v>
      </c>
      <c r="D4" s="91">
        <v>-0.25</v>
      </c>
      <c r="E4" s="89">
        <v>-0.5</v>
      </c>
      <c r="G4" s="91">
        <f t="array" ref="G4:I7">B4:D7</f>
        <v>1.25</v>
      </c>
      <c r="H4" s="91">
        <v>-0.5</v>
      </c>
      <c r="I4" s="91">
        <v>-0.25</v>
      </c>
      <c r="J4" s="94">
        <f t="array" ref="J4:J7">E4:E7</f>
        <v>-0.5</v>
      </c>
    </row>
    <row r="5" spans="2:10" x14ac:dyDescent="0.25">
      <c r="B5" s="91">
        <v>-0.5</v>
      </c>
      <c r="C5" s="91">
        <v>2.5</v>
      </c>
      <c r="D5" s="91">
        <v>-1</v>
      </c>
      <c r="E5" s="89">
        <v>-1</v>
      </c>
      <c r="G5" s="91">
        <v>-0.5</v>
      </c>
      <c r="H5" s="91">
        <v>2.5</v>
      </c>
      <c r="I5" s="91">
        <v>-1</v>
      </c>
      <c r="J5" s="94">
        <v>-1</v>
      </c>
    </row>
    <row r="6" spans="2:10" x14ac:dyDescent="0.25">
      <c r="B6" s="91">
        <v>-0.25</v>
      </c>
      <c r="C6" s="91">
        <v>-1</v>
      </c>
      <c r="D6" s="91">
        <v>1.5</v>
      </c>
      <c r="E6" s="89">
        <v>-0.25</v>
      </c>
      <c r="G6" s="91">
        <v>-0.25</v>
      </c>
      <c r="H6" s="91">
        <v>-1</v>
      </c>
      <c r="I6" s="91">
        <v>1.5</v>
      </c>
      <c r="J6" s="94">
        <v>-0.25</v>
      </c>
    </row>
    <row r="7" spans="2:10" x14ac:dyDescent="0.25">
      <c r="B7" s="89">
        <v>-0.5</v>
      </c>
      <c r="C7" s="89">
        <v>-1</v>
      </c>
      <c r="D7" s="89">
        <v>-0.25</v>
      </c>
      <c r="E7" s="89">
        <v>1.75</v>
      </c>
      <c r="G7" s="91">
        <v>-0.5</v>
      </c>
      <c r="H7" s="91">
        <v>-1</v>
      </c>
      <c r="I7" s="91">
        <v>-0.25</v>
      </c>
      <c r="J7" s="94">
        <v>1.75</v>
      </c>
    </row>
    <row r="8" spans="2:10" x14ac:dyDescent="0.25">
      <c r="B8" s="17"/>
      <c r="C8" s="17"/>
      <c r="D8" s="17"/>
      <c r="E8" s="17"/>
    </row>
    <row r="9" spans="2:10" x14ac:dyDescent="0.25">
      <c r="B9" s="17" t="s">
        <v>33</v>
      </c>
      <c r="C9" s="17"/>
      <c r="D9" s="17">
        <f>MDETERM(B4:E7)</f>
        <v>0</v>
      </c>
      <c r="E9" s="17"/>
      <c r="G9" s="15" t="s">
        <v>114</v>
      </c>
    </row>
    <row r="10" spans="2:10" x14ac:dyDescent="0.25">
      <c r="G10" s="95">
        <f t="array" ref="G10:J12">TRANSPOSE(B4:D7)</f>
        <v>1.25</v>
      </c>
      <c r="H10" s="95">
        <v>-0.5</v>
      </c>
      <c r="I10" s="95">
        <v>-0.25</v>
      </c>
      <c r="J10" s="95">
        <v>-0.5</v>
      </c>
    </row>
    <row r="11" spans="2:10" x14ac:dyDescent="0.25">
      <c r="B11" s="92" t="s">
        <v>125</v>
      </c>
      <c r="C11" s="92"/>
      <c r="D11" s="93">
        <f>MDETERM(B4:D6)</f>
        <v>2.6562499999999996</v>
      </c>
      <c r="G11" s="95">
        <v>-0.5</v>
      </c>
      <c r="H11" s="95">
        <v>2.5</v>
      </c>
      <c r="I11" s="95">
        <v>-1</v>
      </c>
      <c r="J11" s="95">
        <v>-1</v>
      </c>
    </row>
    <row r="12" spans="2:10" x14ac:dyDescent="0.25">
      <c r="G12" s="95">
        <v>-0.25</v>
      </c>
      <c r="H12" s="95">
        <v>-1</v>
      </c>
      <c r="I12" s="95">
        <v>1.5</v>
      </c>
      <c r="J12" s="95">
        <v>-0.25</v>
      </c>
    </row>
    <row r="14" spans="2:10" x14ac:dyDescent="0.25">
      <c r="G14" s="15" t="s">
        <v>115</v>
      </c>
    </row>
    <row r="15" spans="2:10" x14ac:dyDescent="0.25">
      <c r="G15" s="95">
        <f t="array" ref="G15:J15">TRANSPOSE(J4:J7)</f>
        <v>-0.5</v>
      </c>
      <c r="H15" s="95">
        <v>-1</v>
      </c>
      <c r="I15" s="95">
        <v>-0.25</v>
      </c>
      <c r="J15" s="95">
        <v>1.75</v>
      </c>
    </row>
    <row r="17" spans="7:17" x14ac:dyDescent="0.25">
      <c r="G17" s="15" t="s">
        <v>116</v>
      </c>
      <c r="K17" s="15" t="s">
        <v>117</v>
      </c>
      <c r="M17" s="15" t="s">
        <v>118</v>
      </c>
    </row>
    <row r="18" spans="7:17" x14ac:dyDescent="0.25">
      <c r="G18" s="98">
        <f t="array" ref="G18:I20">MMULT(G10:J12,G4:I7)</f>
        <v>2.125</v>
      </c>
      <c r="H18" s="98">
        <v>-1.125</v>
      </c>
      <c r="I18" s="98">
        <v>-6.25E-2</v>
      </c>
      <c r="K18" s="96">
        <f t="array" ref="K18:K20">MMULT(G10:J12,J4:J7)</f>
        <v>-0.9375</v>
      </c>
      <c r="M18" s="99">
        <f t="array" ref="M18:O18">TRANSPOSE(K18:K20)</f>
        <v>-0.9375</v>
      </c>
      <c r="N18" s="99">
        <v>-3.75</v>
      </c>
      <c r="O18" s="99">
        <v>0.3125</v>
      </c>
    </row>
    <row r="19" spans="7:17" x14ac:dyDescent="0.25">
      <c r="G19" s="98">
        <v>-1.125</v>
      </c>
      <c r="H19" s="98">
        <v>8.5</v>
      </c>
      <c r="I19" s="98">
        <v>-3.625</v>
      </c>
      <c r="K19" s="96">
        <v>-3.75</v>
      </c>
    </row>
    <row r="20" spans="7:17" x14ac:dyDescent="0.25">
      <c r="G20" s="98">
        <v>-6.25E-2</v>
      </c>
      <c r="H20" s="98">
        <v>-3.625</v>
      </c>
      <c r="I20" s="98">
        <v>3.375</v>
      </c>
      <c r="K20" s="96">
        <v>0.3125</v>
      </c>
    </row>
    <row r="23" spans="7:17" x14ac:dyDescent="0.25">
      <c r="G23" s="15" t="s">
        <v>119</v>
      </c>
      <c r="K23" s="15" t="s">
        <v>120</v>
      </c>
      <c r="O23" s="15" t="s">
        <v>121</v>
      </c>
    </row>
    <row r="24" spans="7:17" x14ac:dyDescent="0.25">
      <c r="G24" s="96">
        <f t="array" ref="G24:I26">MMULT(G18:I20,G18:I20)</f>
        <v>5.78515625</v>
      </c>
      <c r="H24" s="96">
        <v>-11.7265625</v>
      </c>
      <c r="I24" s="96">
        <v>3.734375</v>
      </c>
      <c r="K24" s="96">
        <f t="array" ref="K24:M26">MMULT(K18:K20,M18:O18)</f>
        <v>0.87890625</v>
      </c>
      <c r="L24" s="96">
        <v>3.515625</v>
      </c>
      <c r="M24" s="96">
        <v>-0.29296875</v>
      </c>
      <c r="O24" s="96">
        <f t="array" ref="O24:Q26">G24:I26+K24:M26</f>
        <v>6.6640625</v>
      </c>
      <c r="P24" s="96">
        <v>-8.2109375</v>
      </c>
      <c r="Q24" s="96">
        <v>3.44140625</v>
      </c>
    </row>
    <row r="25" spans="7:17" x14ac:dyDescent="0.25">
      <c r="G25" s="96">
        <v>-11.7265625</v>
      </c>
      <c r="H25" s="96">
        <v>86.65625</v>
      </c>
      <c r="I25" s="96">
        <v>-42.9765625</v>
      </c>
      <c r="K25" s="96">
        <v>3.515625</v>
      </c>
      <c r="L25" s="96">
        <v>14.0625</v>
      </c>
      <c r="M25" s="96">
        <v>-1.171875</v>
      </c>
      <c r="O25" s="96">
        <v>-8.2109375</v>
      </c>
      <c r="P25" s="96">
        <v>100.71875</v>
      </c>
      <c r="Q25" s="96">
        <v>-44.1484375</v>
      </c>
    </row>
    <row r="26" spans="7:17" x14ac:dyDescent="0.25">
      <c r="G26" s="96">
        <v>3.734375</v>
      </c>
      <c r="H26" s="96">
        <v>-42.9765625</v>
      </c>
      <c r="I26" s="96">
        <v>24.53515625</v>
      </c>
      <c r="K26" s="96">
        <v>-0.29296875</v>
      </c>
      <c r="L26" s="96">
        <v>-1.171875</v>
      </c>
      <c r="M26" s="96">
        <v>9.765625E-2</v>
      </c>
      <c r="O26" s="96">
        <v>3.44140625</v>
      </c>
      <c r="P26" s="96">
        <v>-44.1484375</v>
      </c>
      <c r="Q26" s="96">
        <v>24.6328125</v>
      </c>
    </row>
    <row r="28" spans="7:17" x14ac:dyDescent="0.25">
      <c r="G28" s="15" t="s">
        <v>122</v>
      </c>
      <c r="K28" s="15" t="s">
        <v>123</v>
      </c>
    </row>
    <row r="29" spans="7:17" x14ac:dyDescent="0.25">
      <c r="G29" s="97">
        <f t="array" ref="G29:I31">MINVERSE(O24:Q26)</f>
        <v>0.16694579806276266</v>
      </c>
      <c r="H29" s="97">
        <v>1.5795548424947028E-2</v>
      </c>
      <c r="I29" s="97">
        <v>4.9860514122195649E-3</v>
      </c>
      <c r="K29" s="97">
        <f t="array" ref="K29:N31">MMULT(G29:I31,G10:J12)</f>
        <v>0.19953796051292494</v>
      </c>
      <c r="L29" s="97">
        <v>-4.8970079381233322E-2</v>
      </c>
      <c r="M29" s="97">
        <v>-5.0052920822308347E-2</v>
      </c>
      <c r="N29" s="97">
        <v>-0.10051496030938326</v>
      </c>
    </row>
    <row r="30" spans="7:17" x14ac:dyDescent="0.25">
      <c r="G30" s="97">
        <v>1.5795548424947015E-2</v>
      </c>
      <c r="H30" s="97">
        <v>4.7805342368985038E-2</v>
      </c>
      <c r="I30" s="97">
        <v>8.3472899031381317E-2</v>
      </c>
      <c r="K30" s="97">
        <v>-2.502646041115408E-2</v>
      </c>
      <c r="L30" s="97">
        <v>2.8142682678607769E-2</v>
      </c>
      <c r="M30" s="97">
        <v>7.3455119071850178E-2</v>
      </c>
      <c r="N30" s="97">
        <v>-7.6571341339303878E-2</v>
      </c>
    </row>
    <row r="31" spans="7:17" x14ac:dyDescent="0.25">
      <c r="G31" s="97">
        <v>4.9860514122196707E-3</v>
      </c>
      <c r="H31" s="97">
        <v>8.3472899031381317E-2</v>
      </c>
      <c r="I31" s="97">
        <v>0.18950491493157409</v>
      </c>
      <c r="K31" s="97">
        <v>-8.2880113983309592E-2</v>
      </c>
      <c r="L31" s="97">
        <v>1.6684306940769361E-2</v>
      </c>
      <c r="M31" s="97">
        <v>0.19953796051292491</v>
      </c>
      <c r="N31" s="97">
        <v>-0.13334215347038467</v>
      </c>
    </row>
    <row r="34" spans="1:19" x14ac:dyDescent="0.25">
      <c r="F34" s="15" t="s">
        <v>124</v>
      </c>
      <c r="G34" s="86">
        <f t="array" ref="G34:I36">G18:I20</f>
        <v>2.125</v>
      </c>
      <c r="H34" s="86">
        <v>-1.125</v>
      </c>
      <c r="I34" s="86">
        <v>-6.25E-2</v>
      </c>
    </row>
    <row r="35" spans="1:19" x14ac:dyDescent="0.25">
      <c r="G35" s="86">
        <v>-1.125</v>
      </c>
      <c r="H35" s="86">
        <v>8.5</v>
      </c>
      <c r="I35" s="86">
        <v>-3.625</v>
      </c>
    </row>
    <row r="36" spans="1:19" x14ac:dyDescent="0.25">
      <c r="G36" s="86">
        <v>-6.25E-2</v>
      </c>
      <c r="H36" s="86">
        <v>-3.625</v>
      </c>
      <c r="I36" s="86">
        <v>3.375</v>
      </c>
    </row>
    <row r="37" spans="1:19" x14ac:dyDescent="0.25">
      <c r="F37" s="15" t="s">
        <v>118</v>
      </c>
      <c r="G37" s="99">
        <f t="array" ref="G37:I37">M18:O18</f>
        <v>-0.9375</v>
      </c>
      <c r="H37" s="99">
        <v>-3.75</v>
      </c>
      <c r="I37" s="99">
        <v>0.3125</v>
      </c>
    </row>
    <row r="40" spans="1:19" ht="17.399999999999999" x14ac:dyDescent="0.25">
      <c r="B40" s="15" t="s">
        <v>128</v>
      </c>
      <c r="G40" s="15" t="s">
        <v>127</v>
      </c>
    </row>
    <row r="41" spans="1:19" x14ac:dyDescent="0.25">
      <c r="G41" s="100">
        <f t="array" ref="G41:J44">MMULT(G34:I37,K29:N31)</f>
        <v>0.45735294117647068</v>
      </c>
      <c r="H41" s="100">
        <v>-0.13676470588235262</v>
      </c>
      <c r="I41" s="100">
        <v>-0.20147058823529451</v>
      </c>
      <c r="J41" s="100">
        <v>-0.11911764705882352</v>
      </c>
    </row>
    <row r="42" spans="1:19" x14ac:dyDescent="0.25">
      <c r="G42" s="100">
        <v>-0.13676470588235295</v>
      </c>
      <c r="H42" s="100">
        <v>0.2338235294117646</v>
      </c>
      <c r="I42" s="100">
        <v>-4.2647058823529371E-2</v>
      </c>
      <c r="J42" s="100">
        <v>-5.4411764705882382E-2</v>
      </c>
    </row>
    <row r="43" spans="1:19" x14ac:dyDescent="0.25">
      <c r="G43" s="100">
        <v>-0.20147058823529415</v>
      </c>
      <c r="H43" s="100">
        <v>-4.2647058823529496E-2</v>
      </c>
      <c r="I43" s="100">
        <v>0.41029411764705892</v>
      </c>
      <c r="J43" s="100">
        <v>-0.1661764705882352</v>
      </c>
    </row>
    <row r="44" spans="1:19" x14ac:dyDescent="0.25">
      <c r="G44" s="100">
        <v>-0.11911764705882358</v>
      </c>
      <c r="H44" s="100">
        <v>-5.4411764705882472E-2</v>
      </c>
      <c r="I44" s="100">
        <v>-0.16617647058823504</v>
      </c>
      <c r="J44" s="100">
        <v>0.33970588235294114</v>
      </c>
    </row>
    <row r="46" spans="1:19" x14ac:dyDescent="0.25">
      <c r="N46" s="87"/>
      <c r="O46" s="90"/>
    </row>
    <row r="47" spans="1:19" x14ac:dyDescent="0.25">
      <c r="B47" s="12" t="s">
        <v>129</v>
      </c>
      <c r="C47"/>
      <c r="D47"/>
      <c r="E47"/>
      <c r="F47"/>
      <c r="G47"/>
      <c r="H47"/>
      <c r="I47"/>
      <c r="J47"/>
      <c r="L47" s="16" t="s">
        <v>130</v>
      </c>
      <c r="N47" s="87"/>
      <c r="O47" s="90"/>
      <c r="R47" s="88"/>
      <c r="S47" s="88"/>
    </row>
    <row r="48" spans="1:19" s="10" customFormat="1" ht="13.2" x14ac:dyDescent="0.25">
      <c r="A48" s="102">
        <v>1</v>
      </c>
      <c r="B48" s="84">
        <f t="array" ref="B48:E51">MMULT(B4:E7,G41:J44)</f>
        <v>0.75000000000000011</v>
      </c>
      <c r="C48" s="84">
        <v>-0.24999999999999944</v>
      </c>
      <c r="D48" s="84">
        <v>-0.25000000000000067</v>
      </c>
      <c r="E48" s="84">
        <v>-0.25</v>
      </c>
      <c r="G48" s="84">
        <f t="array" ref="G48:J51">MMULT(B48:E51,B4:E7)</f>
        <v>1.25</v>
      </c>
      <c r="H48" s="84">
        <v>-0.499999999999998</v>
      </c>
      <c r="I48" s="84">
        <v>-0.25000000000000155</v>
      </c>
      <c r="J48" s="84">
        <v>-0.50000000000000044</v>
      </c>
      <c r="L48" s="103">
        <f t="array" ref="L48:O51">ABS(G48:J51-B4:E7)</f>
        <v>0</v>
      </c>
      <c r="M48" s="103">
        <v>1.9984014443252818E-15</v>
      </c>
      <c r="N48" s="103">
        <v>1.5543122344752192E-15</v>
      </c>
      <c r="O48" s="103">
        <v>4.4408920985006262E-16</v>
      </c>
      <c r="R48" s="85"/>
      <c r="S48" s="85"/>
    </row>
    <row r="49" spans="1:18" s="10" customFormat="1" ht="13.2" x14ac:dyDescent="0.25">
      <c r="B49" s="84">
        <v>-0.24999999999999997</v>
      </c>
      <c r="C49" s="84">
        <v>0.74999999999999978</v>
      </c>
      <c r="D49" s="84">
        <v>-0.25000000000000006</v>
      </c>
      <c r="E49" s="84">
        <v>-0.25000000000000011</v>
      </c>
      <c r="G49" s="84">
        <v>-0.49999999999999972</v>
      </c>
      <c r="H49" s="84">
        <v>2.4999999999999996</v>
      </c>
      <c r="I49" s="84">
        <v>-1</v>
      </c>
      <c r="J49" s="84">
        <v>-1</v>
      </c>
      <c r="L49" s="103">
        <v>2.7755575615628914E-16</v>
      </c>
      <c r="M49" s="103">
        <v>4.4408920985006262E-16</v>
      </c>
      <c r="N49" s="103">
        <v>0</v>
      </c>
      <c r="O49" s="103">
        <v>0</v>
      </c>
    </row>
    <row r="50" spans="1:18" s="10" customFormat="1" ht="13.2" x14ac:dyDescent="0.25">
      <c r="B50" s="84">
        <v>-0.25000000000000006</v>
      </c>
      <c r="C50" s="84">
        <v>-0.25000000000000006</v>
      </c>
      <c r="D50" s="84">
        <v>0.75000000000000022</v>
      </c>
      <c r="E50" s="84">
        <v>-0.24999999999999983</v>
      </c>
      <c r="G50" s="84">
        <v>-0.25000000000000022</v>
      </c>
      <c r="H50" s="84">
        <v>-1.0000000000000007</v>
      </c>
      <c r="I50" s="84">
        <v>1.5000000000000004</v>
      </c>
      <c r="J50" s="84">
        <v>-0.24999999999999967</v>
      </c>
      <c r="L50" s="103">
        <v>2.2204460492503131E-16</v>
      </c>
      <c r="M50" s="103">
        <v>6.6613381477509392E-16</v>
      </c>
      <c r="N50" s="103">
        <v>4.4408920985006262E-16</v>
      </c>
      <c r="O50" s="103">
        <v>3.3306690738754696E-16</v>
      </c>
    </row>
    <row r="51" spans="1:18" s="10" customFormat="1" ht="13.2" x14ac:dyDescent="0.25">
      <c r="B51" s="84">
        <v>-0.25000000000000011</v>
      </c>
      <c r="C51" s="84">
        <v>-0.25000000000000022</v>
      </c>
      <c r="D51" s="84">
        <v>-0.24999999999999939</v>
      </c>
      <c r="E51" s="84">
        <v>0.74999999999999989</v>
      </c>
      <c r="G51" s="84">
        <v>-0.50000000000000011</v>
      </c>
      <c r="H51" s="84">
        <v>-1.0000000000000009</v>
      </c>
      <c r="I51" s="84">
        <v>-0.24999999999999886</v>
      </c>
      <c r="J51" s="84">
        <v>1.75</v>
      </c>
      <c r="L51" s="103">
        <v>1.1102230246251565E-16</v>
      </c>
      <c r="M51" s="103">
        <v>8.8817841970012523E-16</v>
      </c>
      <c r="N51" s="103">
        <v>1.1379786002407855E-15</v>
      </c>
      <c r="O51" s="103">
        <v>0</v>
      </c>
    </row>
    <row r="52" spans="1:18" x14ac:dyDescent="0.25">
      <c r="L52" s="12"/>
      <c r="M52" s="16"/>
      <c r="N52" s="16"/>
      <c r="O52" s="16"/>
    </row>
    <row r="53" spans="1:18" x14ac:dyDescent="0.25">
      <c r="A53" s="102">
        <v>2</v>
      </c>
      <c r="B53" s="84">
        <f t="array" ref="B53:E56">MMULT(B4:E7,G41:J44)</f>
        <v>0.75000000000000011</v>
      </c>
      <c r="C53" s="84">
        <v>-0.24999999999999944</v>
      </c>
      <c r="D53" s="84">
        <v>-0.25000000000000067</v>
      </c>
      <c r="E53" s="84">
        <v>-0.25</v>
      </c>
      <c r="F53" s="10"/>
      <c r="G53" s="47">
        <f t="array" ref="G53:J56">MMULT(B53:E56,G41:J44)</f>
        <v>0.4573529411764708</v>
      </c>
      <c r="H53" s="47">
        <v>-0.13676470588235248</v>
      </c>
      <c r="I53" s="47">
        <v>-0.20147058823529485</v>
      </c>
      <c r="J53" s="47">
        <v>-0.11911764705882345</v>
      </c>
      <c r="K53" s="10"/>
      <c r="L53" s="103">
        <f t="array" ref="L53:O56">ABS(G53:J56-G41:J44)</f>
        <v>1.1102230246251565E-16</v>
      </c>
      <c r="M53" s="103">
        <v>1.3877787807814457E-16</v>
      </c>
      <c r="N53" s="103">
        <v>3.3306690738754696E-16</v>
      </c>
      <c r="O53" s="103">
        <v>6.9388939039072284E-17</v>
      </c>
    </row>
    <row r="54" spans="1:18" x14ac:dyDescent="0.25">
      <c r="A54" s="10"/>
      <c r="B54" s="84">
        <v>-0.24999999999999997</v>
      </c>
      <c r="C54" s="84">
        <v>0.74999999999999978</v>
      </c>
      <c r="D54" s="84">
        <v>-0.25000000000000006</v>
      </c>
      <c r="E54" s="84">
        <v>-0.25000000000000011</v>
      </c>
      <c r="F54" s="10"/>
      <c r="G54" s="47">
        <v>-0.1367647058823529</v>
      </c>
      <c r="H54" s="47">
        <v>0.23382352941176454</v>
      </c>
      <c r="I54" s="47">
        <v>-4.2647058823529378E-2</v>
      </c>
      <c r="J54" s="47">
        <v>-5.4411764705882409E-2</v>
      </c>
      <c r="K54" s="10"/>
      <c r="L54" s="103">
        <v>5.5511151231257827E-17</v>
      </c>
      <c r="M54" s="103">
        <v>5.5511151231257827E-17</v>
      </c>
      <c r="N54" s="103">
        <v>6.9388939039072284E-18</v>
      </c>
      <c r="O54" s="103">
        <v>2.7755575615628914E-17</v>
      </c>
    </row>
    <row r="55" spans="1:18" x14ac:dyDescent="0.25">
      <c r="A55" s="10"/>
      <c r="B55" s="84">
        <v>-0.25000000000000006</v>
      </c>
      <c r="C55" s="84">
        <v>-0.25000000000000006</v>
      </c>
      <c r="D55" s="84">
        <v>0.75000000000000022</v>
      </c>
      <c r="E55" s="84">
        <v>-0.24999999999999983</v>
      </c>
      <c r="F55" s="10"/>
      <c r="G55" s="47">
        <v>-0.20147058823529423</v>
      </c>
      <c r="H55" s="47">
        <v>-4.2647058823529524E-2</v>
      </c>
      <c r="I55" s="47">
        <v>0.41029411764705903</v>
      </c>
      <c r="J55" s="47">
        <v>-0.1661764705882352</v>
      </c>
      <c r="K55" s="10"/>
      <c r="L55" s="103">
        <v>8.3266726846886741E-17</v>
      </c>
      <c r="M55" s="103">
        <v>2.7755575615628914E-17</v>
      </c>
      <c r="N55" s="103">
        <v>1.1102230246251565E-16</v>
      </c>
      <c r="O55" s="103">
        <v>0</v>
      </c>
    </row>
    <row r="56" spans="1:18" x14ac:dyDescent="0.25">
      <c r="A56" s="10"/>
      <c r="B56" s="84">
        <v>-0.25000000000000011</v>
      </c>
      <c r="C56" s="84">
        <v>-0.25000000000000022</v>
      </c>
      <c r="D56" s="84">
        <v>-0.24999999999999939</v>
      </c>
      <c r="E56" s="84">
        <v>0.74999999999999989</v>
      </c>
      <c r="F56" s="10"/>
      <c r="G56" s="47">
        <v>-0.11911764705882372</v>
      </c>
      <c r="H56" s="47">
        <v>-5.4411764705882527E-2</v>
      </c>
      <c r="I56" s="47">
        <v>-0.16617647058823476</v>
      </c>
      <c r="J56" s="47">
        <v>0.33970588235294102</v>
      </c>
      <c r="K56" s="10"/>
      <c r="L56" s="103">
        <v>1.3877787807814457E-16</v>
      </c>
      <c r="M56" s="103">
        <v>5.5511151231257827E-17</v>
      </c>
      <c r="N56" s="103">
        <v>2.7755575615628914E-16</v>
      </c>
      <c r="O56" s="103">
        <v>1.1102230246251565E-16</v>
      </c>
    </row>
    <row r="57" spans="1:18" x14ac:dyDescent="0.25">
      <c r="L57" s="16"/>
      <c r="M57" s="16"/>
      <c r="N57" s="16"/>
      <c r="O57" s="16"/>
    </row>
    <row r="58" spans="1:18" x14ac:dyDescent="0.25">
      <c r="A58" s="102">
        <v>3</v>
      </c>
      <c r="B58" s="84">
        <f t="array" ref="B58:E61">MMULT(G41:J44,B4:E7)</f>
        <v>0.75</v>
      </c>
      <c r="C58" s="84">
        <v>-0.24999999999999892</v>
      </c>
      <c r="D58" s="84">
        <v>-0.25000000000000094</v>
      </c>
      <c r="E58" s="84">
        <v>-0.25000000000000022</v>
      </c>
      <c r="F58" s="10"/>
      <c r="G58" s="47">
        <f t="array" ref="G58:J61">TRANSPOSE(B58:E61)</f>
        <v>0.75</v>
      </c>
      <c r="H58" s="47">
        <v>-0.25</v>
      </c>
      <c r="I58" s="47">
        <v>-0.25000000000000011</v>
      </c>
      <c r="J58" s="47">
        <v>-0.25000000000000006</v>
      </c>
      <c r="K58" s="10"/>
      <c r="L58" s="103">
        <f t="array" ref="L58:O61">ABS(B58:E61-G58:J61)</f>
        <v>0</v>
      </c>
      <c r="M58" s="103">
        <v>1.0824674490095276E-15</v>
      </c>
      <c r="N58" s="103">
        <v>8.3266726846886741E-16</v>
      </c>
      <c r="O58" s="103">
        <v>1.6653345369377348E-16</v>
      </c>
    </row>
    <row r="59" spans="1:18" x14ac:dyDescent="0.25">
      <c r="A59" s="10"/>
      <c r="B59" s="84">
        <v>-0.25</v>
      </c>
      <c r="C59" s="84">
        <v>0.74999999999999967</v>
      </c>
      <c r="D59" s="84">
        <v>-0.24999999999999983</v>
      </c>
      <c r="E59" s="84">
        <v>-0.24999999999999994</v>
      </c>
      <c r="F59" s="10"/>
      <c r="G59" s="47">
        <v>-0.24999999999999892</v>
      </c>
      <c r="H59" s="47">
        <v>0.74999999999999967</v>
      </c>
      <c r="I59" s="47">
        <v>-0.25000000000000039</v>
      </c>
      <c r="J59" s="47">
        <v>-0.2500000000000005</v>
      </c>
      <c r="K59" s="10"/>
      <c r="L59" s="103">
        <v>1.0824674490095276E-15</v>
      </c>
      <c r="M59" s="103">
        <v>0</v>
      </c>
      <c r="N59" s="103">
        <v>5.5511151231257827E-16</v>
      </c>
      <c r="O59" s="103">
        <v>5.5511151231257827E-16</v>
      </c>
    </row>
    <row r="60" spans="1:18" x14ac:dyDescent="0.25">
      <c r="A60" s="10"/>
      <c r="B60" s="84">
        <v>-0.25000000000000011</v>
      </c>
      <c r="C60" s="84">
        <v>-0.25000000000000039</v>
      </c>
      <c r="D60" s="84">
        <v>0.75000000000000022</v>
      </c>
      <c r="E60" s="84">
        <v>-0.24999999999999978</v>
      </c>
      <c r="F60" s="10"/>
      <c r="G60" s="47">
        <v>-0.25000000000000094</v>
      </c>
      <c r="H60" s="47">
        <v>-0.24999999999999983</v>
      </c>
      <c r="I60" s="47">
        <v>0.75000000000000022</v>
      </c>
      <c r="J60" s="47">
        <v>-0.24999999999999944</v>
      </c>
      <c r="K60" s="10"/>
      <c r="L60" s="103">
        <v>8.3266726846886741E-16</v>
      </c>
      <c r="M60" s="103">
        <v>5.5511151231257827E-16</v>
      </c>
      <c r="N60" s="103">
        <v>0</v>
      </c>
      <c r="O60" s="103">
        <v>3.3306690738754696E-16</v>
      </c>
    </row>
    <row r="61" spans="1:18" x14ac:dyDescent="0.25">
      <c r="A61" s="10"/>
      <c r="B61" s="84">
        <v>-0.25000000000000006</v>
      </c>
      <c r="C61" s="84">
        <v>-0.2500000000000005</v>
      </c>
      <c r="D61" s="84">
        <v>-0.24999999999999944</v>
      </c>
      <c r="E61" s="84">
        <v>0.75</v>
      </c>
      <c r="F61" s="10"/>
      <c r="G61" s="47">
        <v>-0.25000000000000022</v>
      </c>
      <c r="H61" s="47">
        <v>-0.24999999999999994</v>
      </c>
      <c r="I61" s="47">
        <v>-0.24999999999999978</v>
      </c>
      <c r="J61" s="47">
        <v>0.75</v>
      </c>
      <c r="K61" s="10"/>
      <c r="L61" s="103">
        <v>1.6653345369377348E-16</v>
      </c>
      <c r="M61" s="103">
        <v>5.5511151231257827E-16</v>
      </c>
      <c r="N61" s="103">
        <v>3.3306690738754696E-16</v>
      </c>
      <c r="O61" s="103">
        <v>0</v>
      </c>
    </row>
    <row r="63" spans="1:18" x14ac:dyDescent="0.25">
      <c r="A63" s="102">
        <v>4</v>
      </c>
      <c r="B63" s="84">
        <f t="array" ref="B63:E66">MMULT(B4:E7,G41:J44)</f>
        <v>0.75000000000000011</v>
      </c>
      <c r="C63" s="84">
        <v>-0.24999999999999944</v>
      </c>
      <c r="D63" s="84">
        <v>-0.25000000000000067</v>
      </c>
      <c r="E63" s="84">
        <v>-0.25</v>
      </c>
      <c r="F63" s="10"/>
      <c r="G63" s="47">
        <f t="array" ref="G63:J66">TRANSPOSE(B63:E66)</f>
        <v>0.75000000000000011</v>
      </c>
      <c r="H63" s="47">
        <v>-0.24999999999999997</v>
      </c>
      <c r="I63" s="47">
        <v>-0.25000000000000006</v>
      </c>
      <c r="J63" s="47">
        <v>-0.25000000000000011</v>
      </c>
      <c r="K63" s="10"/>
      <c r="L63" s="103">
        <f t="array" ref="L63:O66">ABS(B63:E66-G63:J66)</f>
        <v>0</v>
      </c>
      <c r="M63" s="103">
        <v>5.2735593669694936E-16</v>
      </c>
      <c r="N63" s="103">
        <v>6.106226635438361E-16</v>
      </c>
      <c r="O63" s="103">
        <v>1.1102230246251565E-16</v>
      </c>
    </row>
    <row r="64" spans="1:18" ht="15.6" x14ac:dyDescent="0.3">
      <c r="A64" s="10"/>
      <c r="B64" s="84">
        <v>-0.24999999999999997</v>
      </c>
      <c r="C64" s="84">
        <v>0.74999999999999978</v>
      </c>
      <c r="D64" s="84">
        <v>-0.25000000000000006</v>
      </c>
      <c r="E64" s="84">
        <v>-0.25000000000000011</v>
      </c>
      <c r="F64" s="10"/>
      <c r="G64" s="47">
        <v>-0.24999999999999944</v>
      </c>
      <c r="H64" s="47">
        <v>0.74999999999999978</v>
      </c>
      <c r="I64" s="47">
        <v>-0.25000000000000006</v>
      </c>
      <c r="J64" s="47">
        <v>-0.25000000000000022</v>
      </c>
      <c r="K64" s="10"/>
      <c r="L64" s="103">
        <v>5.2735593669694936E-16</v>
      </c>
      <c r="M64" s="103">
        <v>0</v>
      </c>
      <c r="N64" s="103">
        <v>0</v>
      </c>
      <c r="O64" s="103">
        <v>1.1102230246251565E-16</v>
      </c>
      <c r="Q64" s="101" t="s">
        <v>131</v>
      </c>
      <c r="R64" s="104"/>
    </row>
    <row r="65" spans="1:18" ht="15.6" x14ac:dyDescent="0.3">
      <c r="A65" s="10"/>
      <c r="B65" s="84">
        <v>-0.25000000000000006</v>
      </c>
      <c r="C65" s="84">
        <v>-0.25000000000000006</v>
      </c>
      <c r="D65" s="84">
        <v>0.75000000000000022</v>
      </c>
      <c r="E65" s="84">
        <v>-0.24999999999999983</v>
      </c>
      <c r="F65" s="10"/>
      <c r="G65" s="47">
        <v>-0.25000000000000067</v>
      </c>
      <c r="H65" s="47">
        <v>-0.25000000000000006</v>
      </c>
      <c r="I65" s="47">
        <v>0.75000000000000022</v>
      </c>
      <c r="J65" s="47">
        <v>-0.24999999999999939</v>
      </c>
      <c r="K65" s="10"/>
      <c r="L65" s="103">
        <v>6.106226635438361E-16</v>
      </c>
      <c r="M65" s="103">
        <v>0</v>
      </c>
      <c r="N65" s="103">
        <v>0</v>
      </c>
      <c r="O65" s="103">
        <v>4.4408920985006262E-16</v>
      </c>
      <c r="Q65" s="104"/>
      <c r="R65" s="104"/>
    </row>
    <row r="66" spans="1:18" ht="15.6" x14ac:dyDescent="0.3">
      <c r="A66" s="10"/>
      <c r="B66" s="84">
        <v>-0.25000000000000011</v>
      </c>
      <c r="C66" s="84">
        <v>-0.25000000000000022</v>
      </c>
      <c r="D66" s="84">
        <v>-0.24999999999999939</v>
      </c>
      <c r="E66" s="84">
        <v>0.74999999999999989</v>
      </c>
      <c r="F66" s="10"/>
      <c r="G66" s="47">
        <v>-0.25</v>
      </c>
      <c r="H66" s="47">
        <v>-0.25000000000000011</v>
      </c>
      <c r="I66" s="47">
        <v>-0.24999999999999983</v>
      </c>
      <c r="J66" s="47">
        <v>0.74999999999999989</v>
      </c>
      <c r="K66" s="10"/>
      <c r="L66" s="103">
        <v>1.1102230246251565E-16</v>
      </c>
      <c r="M66" s="103">
        <v>1.1102230246251565E-16</v>
      </c>
      <c r="N66" s="103">
        <v>4.4408920985006262E-16</v>
      </c>
      <c r="O66" s="103">
        <v>0</v>
      </c>
      <c r="Q66" s="104"/>
      <c r="R66" s="105">
        <f>MAX(L48:O66)</f>
        <v>1.9984014443252818E-15</v>
      </c>
    </row>
    <row r="67" spans="1:18" ht="15.6" x14ac:dyDescent="0.3">
      <c r="Q67" s="104"/>
      <c r="R67" s="104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zoomScale="115" zoomScaleNormal="115" workbookViewId="0">
      <selection activeCell="P15" sqref="P15"/>
    </sheetView>
  </sheetViews>
  <sheetFormatPr defaultRowHeight="13.2" x14ac:dyDescent="0.25"/>
  <cols>
    <col min="1" max="1" width="12.109375" customWidth="1"/>
    <col min="3" max="3" width="9.109375" customWidth="1"/>
    <col min="4" max="4" width="8.77734375" customWidth="1"/>
    <col min="5" max="5" width="8.44140625" customWidth="1"/>
    <col min="6" max="6" width="8.21875" customWidth="1"/>
    <col min="7" max="7" width="9" bestFit="1" customWidth="1"/>
    <col min="8" max="9" width="11.21875" bestFit="1" customWidth="1"/>
    <col min="10" max="10" width="8.21875" customWidth="1"/>
    <col min="15" max="15" width="11.77734375" customWidth="1"/>
    <col min="16" max="16" width="11.21875" bestFit="1" customWidth="1"/>
  </cols>
  <sheetData>
    <row r="1" spans="1:16" s="49" customFormat="1" x14ac:dyDescent="0.25">
      <c r="A1" s="74" t="s">
        <v>96</v>
      </c>
      <c r="B1" s="27"/>
      <c r="C1" s="27"/>
      <c r="D1" s="27"/>
      <c r="G1" s="32"/>
      <c r="H1" s="32"/>
      <c r="I1" s="32"/>
      <c r="J1" s="32"/>
      <c r="K1" s="32"/>
      <c r="L1" s="32"/>
      <c r="M1" s="32"/>
      <c r="N1" s="32"/>
      <c r="O1" s="32"/>
    </row>
    <row r="2" spans="1:16" x14ac:dyDescent="0.25">
      <c r="D2" s="75" t="s">
        <v>4</v>
      </c>
      <c r="K2" s="10" t="s">
        <v>103</v>
      </c>
    </row>
    <row r="3" spans="1:16" x14ac:dyDescent="0.25">
      <c r="D3" s="10"/>
      <c r="E3" s="10"/>
      <c r="F3" s="10"/>
      <c r="G3" s="10"/>
      <c r="H3" s="10"/>
    </row>
    <row r="4" spans="1:16" x14ac:dyDescent="0.25">
      <c r="D4" s="10" t="s">
        <v>97</v>
      </c>
      <c r="E4" s="10" t="s">
        <v>98</v>
      </c>
      <c r="F4" s="10" t="s">
        <v>99</v>
      </c>
      <c r="G4" s="10" t="s">
        <v>100</v>
      </c>
      <c r="H4" s="10" t="s">
        <v>110</v>
      </c>
      <c r="I4" s="10" t="s">
        <v>109</v>
      </c>
      <c r="K4" s="10" t="s">
        <v>97</v>
      </c>
      <c r="L4" s="10" t="s">
        <v>98</v>
      </c>
      <c r="M4" s="10" t="s">
        <v>99</v>
      </c>
      <c r="N4" s="10" t="s">
        <v>100</v>
      </c>
      <c r="O4" s="10" t="s">
        <v>110</v>
      </c>
      <c r="P4" s="10" t="s">
        <v>109</v>
      </c>
    </row>
    <row r="5" spans="1:16" x14ac:dyDescent="0.25">
      <c r="C5" s="71" t="s">
        <v>102</v>
      </c>
      <c r="D5" s="77">
        <f>'Stały A'!C5</f>
        <v>100</v>
      </c>
      <c r="E5" s="31">
        <f>'Stały B'!C69</f>
        <v>99.98249411764705</v>
      </c>
      <c r="F5" s="31">
        <f>'Stały C'!C69</f>
        <v>99.987458823529408</v>
      </c>
      <c r="G5" s="31">
        <f>'Stały 1'!C69</f>
        <v>100.02377647058823</v>
      </c>
      <c r="H5" s="76">
        <f>'Wyrównanie swobodne'!C66</f>
        <v>99.99843235294118</v>
      </c>
      <c r="I5" s="31">
        <f>'Wyrównanie swobodne (2)'!C66</f>
        <v>100.13993235294117</v>
      </c>
      <c r="K5" s="78">
        <f t="array" ref="K5:K8">'Stały A'!H105:H108</f>
        <v>0</v>
      </c>
      <c r="L5" s="36">
        <f t="array" ref="L5:L8">'Stały B'!H105:H108</f>
        <v>0</v>
      </c>
      <c r="M5" s="36">
        <f t="array" ref="M5:M8">'Stały C'!H105:H108</f>
        <v>17.235747835826803</v>
      </c>
      <c r="N5" s="36">
        <f t="array" ref="N5:N8">'Stały 1'!H106:H109</f>
        <v>15.558208594542009</v>
      </c>
      <c r="O5" s="83">
        <f t="array" ref="O5:O8">'Wyrównanie swobodne'!I104:I107</f>
        <v>0</v>
      </c>
      <c r="P5" s="83">
        <f>'Wyrównanie swobodne (2)'!I104</f>
        <v>10.340783720708892</v>
      </c>
    </row>
    <row r="6" spans="1:16" ht="15.6" x14ac:dyDescent="0.25">
      <c r="C6" s="71" t="s">
        <v>104</v>
      </c>
      <c r="D6" s="31">
        <f t="array" ref="D6">'Stały A'!C69:C71</f>
        <v>100.74850588235294</v>
      </c>
      <c r="E6" s="77">
        <f>'Stały B'!C5</f>
        <v>100.73099999999999</v>
      </c>
      <c r="F6" s="31">
        <f>'Stały C'!C70</f>
        <v>100.73596470588235</v>
      </c>
      <c r="G6" s="31">
        <f>'Stały 1'!C70</f>
        <v>100.77228235294118</v>
      </c>
      <c r="H6" s="76">
        <f>'Wyrównanie swobodne'!C67</f>
        <v>100.74693823529412</v>
      </c>
      <c r="I6" s="31">
        <f>'Wyrównanie swobodne (2)'!C67</f>
        <v>100.88843823529412</v>
      </c>
      <c r="K6" s="36">
        <v>0</v>
      </c>
      <c r="L6" s="78">
        <v>0</v>
      </c>
      <c r="M6" s="36">
        <v>13.059125592690926</v>
      </c>
      <c r="N6" s="36">
        <v>12.630840490160965</v>
      </c>
      <c r="O6" s="83">
        <v>0</v>
      </c>
      <c r="P6" s="83">
        <f>'Wyrównanie swobodne (2)'!I105</f>
        <v>7.3938702050412513</v>
      </c>
    </row>
    <row r="7" spans="1:16" ht="15.6" x14ac:dyDescent="0.25">
      <c r="C7" s="71" t="s">
        <v>105</v>
      </c>
      <c r="D7" s="31">
        <f t="array" ref="D7">'Stały A'!C70:C72</f>
        <v>99.265541176470592</v>
      </c>
      <c r="E7" s="31">
        <f>'Stały B'!C70</f>
        <v>99.248035294117642</v>
      </c>
      <c r="F7" s="77">
        <f>'Stały C'!C5</f>
        <v>99.253</v>
      </c>
      <c r="G7" s="31">
        <f>'Stały 1'!C71</f>
        <v>99.289317647058823</v>
      </c>
      <c r="H7" s="76">
        <f>'Wyrównanie swobodne'!C68</f>
        <v>99.263973529411757</v>
      </c>
      <c r="I7" s="31">
        <f>'Wyrównanie swobodne (2)'!C68</f>
        <v>99.405473529411765</v>
      </c>
      <c r="K7" s="36">
        <v>0</v>
      </c>
      <c r="L7" s="36">
        <v>0</v>
      </c>
      <c r="M7" s="78">
        <v>0</v>
      </c>
      <c r="N7" s="36">
        <v>15.907874918701943</v>
      </c>
      <c r="O7" s="83">
        <v>0</v>
      </c>
      <c r="P7" s="83">
        <f>'Wyrównanie swobodne (2)'!I106</f>
        <v>9.7943441945182066</v>
      </c>
    </row>
    <row r="8" spans="1:16" x14ac:dyDescent="0.25">
      <c r="C8" s="71" t="s">
        <v>101</v>
      </c>
      <c r="D8" s="31">
        <f t="array" ref="D8">'Stały A'!C71:C73</f>
        <v>99.426223529411772</v>
      </c>
      <c r="E8" s="31">
        <f>'Stały B'!C71</f>
        <v>99.408717647058822</v>
      </c>
      <c r="F8" s="31">
        <f>'Stały C'!C71</f>
        <v>99.41368235294118</v>
      </c>
      <c r="G8" s="77">
        <f>'Stały 1'!C5</f>
        <v>99.45</v>
      </c>
      <c r="H8" s="76">
        <f>'Wyrównanie swobodne'!C69</f>
        <v>99.424655882352937</v>
      </c>
      <c r="I8" s="31">
        <f>'Wyrównanie swobodne (2)'!C69</f>
        <v>99.566155882352945</v>
      </c>
      <c r="K8" s="36">
        <v>0</v>
      </c>
      <c r="L8" s="36">
        <v>0</v>
      </c>
      <c r="M8" s="36">
        <v>15.907874918701943</v>
      </c>
      <c r="N8" s="78">
        <v>0</v>
      </c>
      <c r="O8" s="83">
        <v>0</v>
      </c>
      <c r="P8" s="83">
        <f>'Wyrównanie swobodne (2)'!I107</f>
        <v>8.9120835703001688</v>
      </c>
    </row>
    <row r="11" spans="1:16" s="12" customFormat="1" x14ac:dyDescent="0.25">
      <c r="D11" s="12" t="s">
        <v>106</v>
      </c>
    </row>
    <row r="12" spans="1:16" s="10" customFormat="1" x14ac:dyDescent="0.25"/>
    <row r="13" spans="1:16" s="12" customFormat="1" ht="15.6" x14ac:dyDescent="0.35">
      <c r="D13" s="12" t="s">
        <v>107</v>
      </c>
    </row>
    <row r="15" spans="1:16" x14ac:dyDescent="0.25">
      <c r="D15" s="10" t="s">
        <v>97</v>
      </c>
      <c r="E15" s="10" t="s">
        <v>98</v>
      </c>
      <c r="F15" s="10" t="s">
        <v>99</v>
      </c>
      <c r="G15" s="10" t="s">
        <v>100</v>
      </c>
      <c r="H15" s="10" t="s">
        <v>110</v>
      </c>
      <c r="I15" s="10" t="s">
        <v>109</v>
      </c>
    </row>
    <row r="16" spans="1:16" s="53" customFormat="1" ht="15.6" x14ac:dyDescent="0.35">
      <c r="C16" s="80" t="s">
        <v>108</v>
      </c>
      <c r="D16" s="81">
        <f>'Stały A'!C103</f>
        <v>15.290712290568473</v>
      </c>
      <c r="E16" s="81">
        <f>'Stały B'!C103</f>
        <v>15.290712290568472</v>
      </c>
      <c r="F16" s="81">
        <f>'Stały C'!C103</f>
        <v>15.290712290568472</v>
      </c>
      <c r="G16" s="81">
        <f>'Stały 1'!C103</f>
        <v>15.290712290568472</v>
      </c>
      <c r="H16" s="81">
        <f>'Wyrównanie swobodne'!C101</f>
        <v>15.290712290568472</v>
      </c>
      <c r="I16" s="81">
        <f>'Wyrównanie swobodne (2)'!C101</f>
        <v>15.290712290568489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8</vt:i4>
      </vt:variant>
    </vt:vector>
  </HeadingPairs>
  <TitlesOfParts>
    <vt:vector size="8" baseType="lpstr">
      <vt:lpstr>Stały A</vt:lpstr>
      <vt:lpstr>Stały B</vt:lpstr>
      <vt:lpstr>Stały C</vt:lpstr>
      <vt:lpstr>Stały 1</vt:lpstr>
      <vt:lpstr>Wyrównanie swobodne</vt:lpstr>
      <vt:lpstr>Wyrównanie swobodne (2)</vt:lpstr>
      <vt:lpstr>Pseudoodwrotność</vt:lpstr>
      <vt:lpstr>Zestawienie wyników</vt:lpstr>
    </vt:vector>
  </TitlesOfParts>
  <Company>EP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EP</dc:creator>
  <cp:lastModifiedBy>Edward Preweda</cp:lastModifiedBy>
  <cp:lastPrinted>2007-03-20T10:51:27Z</cp:lastPrinted>
  <dcterms:created xsi:type="dcterms:W3CDTF">2007-03-19T19:21:52Z</dcterms:created>
  <dcterms:modified xsi:type="dcterms:W3CDTF">2024-10-21T06:52:01Z</dcterms:modified>
</cp:coreProperties>
</file>